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92018 - Ostatní konstru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'0092018 - Ostatní konstru...'!$C$4:$Q$70,'0092018 - Ostatní konstru...'!$C$76:$Q$108,'0092018 - Ostatní konstru...'!$C$114:$Q$167</definedName>
    <definedName name="_xlnm.Print_Titles" localSheetId="1">'0092018 - Ostatní konstru...'!$123:$123</definedName>
  </definedNames>
  <calcPr/>
</workbook>
</file>

<file path=xl/calcChain.xml><?xml version="1.0" encoding="utf-8"?>
<calcChain xmlns="http://schemas.openxmlformats.org/spreadsheetml/2006/main">
  <c i="2" r="N167"/>
  <c i="1" r="AY88"/>
  <c r="AX88"/>
  <c i="2" r="BI166"/>
  <c r="BH166"/>
  <c r="BG166"/>
  <c r="BF166"/>
  <c r="AA166"/>
  <c r="AA165"/>
  <c r="Y166"/>
  <c r="Y165"/>
  <c r="W166"/>
  <c r="W165"/>
  <c r="BK166"/>
  <c r="BK165"/>
  <c r="N165"/>
  <c r="N166"/>
  <c r="BE166"/>
  <c r="N98"/>
  <c r="BI164"/>
  <c r="BH164"/>
  <c r="BG164"/>
  <c r="BF164"/>
  <c r="AA164"/>
  <c r="AA163"/>
  <c r="Y164"/>
  <c r="Y163"/>
  <c r="W164"/>
  <c r="W163"/>
  <c r="BK164"/>
  <c r="BK163"/>
  <c r="N163"/>
  <c r="N164"/>
  <c r="BE164"/>
  <c r="N97"/>
  <c r="BI162"/>
  <c r="BH162"/>
  <c r="BG162"/>
  <c r="BF162"/>
  <c r="AA162"/>
  <c r="AA161"/>
  <c r="Y162"/>
  <c r="Y161"/>
  <c r="W162"/>
  <c r="W161"/>
  <c r="BK162"/>
  <c r="BK161"/>
  <c r="N161"/>
  <c r="N162"/>
  <c r="BE162"/>
  <c r="N96"/>
  <c r="BI160"/>
  <c r="BH160"/>
  <c r="BG160"/>
  <c r="BF160"/>
  <c r="AA160"/>
  <c r="AA159"/>
  <c r="Y160"/>
  <c r="Y159"/>
  <c r="W160"/>
  <c r="W159"/>
  <c r="BK160"/>
  <c r="BK159"/>
  <c r="N159"/>
  <c r="N160"/>
  <c r="BE160"/>
  <c r="N95"/>
  <c r="BI158"/>
  <c r="BH158"/>
  <c r="BG158"/>
  <c r="BF158"/>
  <c r="AA158"/>
  <c r="Y158"/>
  <c r="W158"/>
  <c r="BK158"/>
  <c r="N158"/>
  <c r="BE158"/>
  <c r="BI157"/>
  <c r="BH157"/>
  <c r="BG157"/>
  <c r="BF157"/>
  <c r="AA157"/>
  <c r="AA156"/>
  <c r="AA155"/>
  <c r="Y157"/>
  <c r="Y156"/>
  <c r="Y155"/>
  <c r="W157"/>
  <c r="W156"/>
  <c r="W155"/>
  <c r="BK157"/>
  <c r="BK156"/>
  <c r="N156"/>
  <c r="BK155"/>
  <c r="N155"/>
  <c r="N157"/>
  <c r="BE157"/>
  <c r="N94"/>
  <c r="N93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AA146"/>
  <c r="Y147"/>
  <c r="Y146"/>
  <c r="W147"/>
  <c r="W146"/>
  <c r="BK147"/>
  <c r="BK146"/>
  <c r="N146"/>
  <c r="N147"/>
  <c r="BE147"/>
  <c r="N92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AA141"/>
  <c r="Y142"/>
  <c r="Y141"/>
  <c r="W142"/>
  <c r="W141"/>
  <c r="BK142"/>
  <c r="BK141"/>
  <c r="N141"/>
  <c r="N142"/>
  <c r="BE142"/>
  <c r="N91"/>
  <c r="BI140"/>
  <c r="BH140"/>
  <c r="BG140"/>
  <c r="BF140"/>
  <c r="AA140"/>
  <c r="AA139"/>
  <c r="Y140"/>
  <c r="Y139"/>
  <c r="W140"/>
  <c r="W139"/>
  <c r="BK140"/>
  <c r="BK139"/>
  <c r="N139"/>
  <c r="N140"/>
  <c r="BE140"/>
  <c r="N90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AA126"/>
  <c r="AA125"/>
  <c r="AA124"/>
  <c r="Y127"/>
  <c r="Y126"/>
  <c r="Y125"/>
  <c r="Y124"/>
  <c r="W127"/>
  <c r="W126"/>
  <c r="W125"/>
  <c r="W124"/>
  <c i="1" r="AU88"/>
  <c i="2" r="BK127"/>
  <c r="BK126"/>
  <c r="N126"/>
  <c r="BK125"/>
  <c r="N125"/>
  <c r="BK124"/>
  <c r="N124"/>
  <c r="N87"/>
  <c r="N127"/>
  <c r="BE127"/>
  <c r="N89"/>
  <c r="N88"/>
  <c r="F118"/>
  <c r="F116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H35"/>
  <c i="1" r="BD88"/>
  <c i="2" r="BH101"/>
  <c r="H34"/>
  <c i="1" r="BC88"/>
  <c i="2" r="BG101"/>
  <c r="H33"/>
  <c i="1" r="BB88"/>
  <c i="2" r="BF101"/>
  <c r="M32"/>
  <c i="1" r="AW88"/>
  <c i="2" r="H32"/>
  <c i="1" r="BA88"/>
  <c i="2" r="N101"/>
  <c r="N100"/>
  <c r="L108"/>
  <c r="BE101"/>
  <c r="M31"/>
  <c i="1" r="AV88"/>
  <c i="2" r="H31"/>
  <c i="1" r="AZ88"/>
  <c i="2" r="M27"/>
  <c i="1" r="AS88"/>
  <c i="2" r="M26"/>
  <c r="F80"/>
  <c r="F78"/>
  <c r="M29"/>
  <c i="1" r="AG88"/>
  <c i="2" r="L37"/>
  <c r="O20"/>
  <c r="E20"/>
  <c r="M121"/>
  <c r="M83"/>
  <c r="O19"/>
  <c r="O17"/>
  <c r="E17"/>
  <c r="M120"/>
  <c r="M82"/>
  <c r="O16"/>
  <c r="O14"/>
  <c r="E14"/>
  <c r="F121"/>
  <c r="F83"/>
  <c r="O13"/>
  <c r="O11"/>
  <c r="E11"/>
  <c r="F120"/>
  <c r="F82"/>
  <c r="O10"/>
  <c r="O8"/>
  <c r="M118"/>
  <c r="M80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<sst xmlns="http://schemas.openxmlformats.org/spreadsheetml/2006/main">
  <si>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</si>
  <si>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</si>
  <si>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</si>
  <si>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</si>
  <si>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</si>
  <si>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</si>
  <si>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</si>
  <si>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</si>
  <si>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</si>
  <si>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</si>
  <si>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</si>
  <si>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</si>
  <si>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</si>
  <si>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</si>
  <si>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</si>
  <si>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</si>
  <si>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</si>
  <si>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0092018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</si>
  <si>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</si>
  <si>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</si>
  <si>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Ostatní konstrukce a práce - ul. Sadová</t>
  </si>
  <si>
    <t>JKSO:</t>
  </si>
  <si>
    <t/>
  </si>
  <si>
    <t>CC-CZ:</t>
  </si>
  <si>
    <t>Místo:</t>
  </si>
  <si>
    <t>Lovosice</t>
  </si>
  <si>
    <t>Datum:</t>
  </si>
  <si>
    <t>7. 9. 2018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</si>
  <si>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</si>
  <si>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</si>
  <si>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</si>
  <si>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</si>
  <si>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</si>
  <si>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</si>
  <si>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</si>
  <si>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</si>
  <si>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</si>
  <si>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</si>
  <si>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</si>
  <si>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</si>
  <si>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</si>
  <si>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</si>
  <si>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</si>
  <si>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</si>
  <si>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</si>
  <si>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</si>
  <si>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</si>
  <si>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</si>
  <si>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</si>
  <si>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</si>
  <si>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</si>
  <si>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</si>
  <si>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</si>
  <si>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</si>
  <si>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</si>
  <si>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</si>
  <si>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</si>
  <si>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</si>
  <si>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</si>
  <si>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</si>
  <si>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</si>
  <si>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</si>
  <si>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</si>
  <si>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</si>
  <si>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</si>
  <si>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</si>
  <si>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</si>
  <si>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</si>
  <si>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</si>
  <si>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</si>
  <si>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</si>
  <si>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</si>
  <si>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</si>
  <si>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</si>
  <si>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</si>
  <si>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</si>
  <si>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</si>
  <si>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</si>
  <si>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</si>
  <si>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{a87ef290-d0ac-44d6-8fed-db2a347f1c40}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</si>
  <si>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</si>
  <si>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</si>
  <si>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</si>
  <si>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</si>
  <si>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</si>
  <si>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</si>
  <si>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</si>
  <si>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</si>
  <si>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</si>
  <si>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</si>
  <si>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</si>
  <si>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</si>
  <si>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</si>
  <si>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</si>
  <si>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</si>
  <si>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</si>
  <si>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</si>
  <si>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</si>
  <si>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</si>
  <si>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</si>
  <si>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</si>
  <si>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</si>
  <si>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</si>
  <si>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</si>
  <si>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</si>
  <si>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</si>
  <si>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</si>
  <si>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</si>
  <si>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</si>
  <si>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</si>
  <si>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</si>
  <si>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</si>
  <si>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</si>
  <si>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</si>
  <si>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</si>
  <si>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</si>
  <si>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</si>
  <si>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</si>
  <si>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</si>
  <si>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</si>
  <si>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</si>
  <si>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</si>
  <si>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</si>
  <si>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</si>
  <si>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</si>
  <si>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</si>
  <si>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</si>
  <si>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</si>
  <si>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</si>
  <si>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</si>
  <si>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</si>
  <si>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</si>
  <si>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</si>
  <si>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</si>
  <si>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</si>
  <si>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</si>
  <si>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</si>
  <si>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</si>
  <si>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</si>
  <si>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</si>
  <si>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</si>
  <si>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</si>
  <si>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</si>
  <si>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</si>
  <si>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</si>
  <si>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</si>
  <si>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-1754706275</t>
  </si>
  <si>
    <t>111201401</t>
  </si>
  <si>
    <t>Spálení křovin a stromů průměru kmene do 100 mm</t>
  </si>
  <si>
    <t>-1292483991</t>
  </si>
  <si>
    <t>3</t>
  </si>
  <si>
    <t>132201201</t>
  </si>
  <si>
    <t>Hloubení rýh š do 2000 mm v hornině tř. 3 objemu do 100 m3</t>
  </si>
  <si>
    <t>m3</t>
  </si>
  <si>
    <t>1288471266</t>
  </si>
  <si>
    <t>132201209</t>
  </si>
  <si>
    <t>Příplatek za lepivost k hloubení rýh š do 2000 mm v hornině tř. 3</t>
  </si>
  <si>
    <t>-172017191</t>
  </si>
  <si>
    <t>5</t>
  </si>
  <si>
    <t>162701105</t>
  </si>
  <si>
    <t>Vodorovné přemístění do 10000 m výkopku/sypaniny z horniny tř. 1 až 4</t>
  </si>
  <si>
    <t>-1602280472</t>
  </si>
  <si>
    <t>6</t>
  </si>
  <si>
    <t>171201201</t>
  </si>
  <si>
    <t>Uložení sypaniny na skládky</t>
  </si>
  <si>
    <t>-2056102202</t>
  </si>
  <si>
    <t>7</t>
  </si>
  <si>
    <t>171201211</t>
  </si>
  <si>
    <t>Poplatek za uložení odpadu ze sypaniny na skládce (skládkovné)</t>
  </si>
  <si>
    <t>t</t>
  </si>
  <si>
    <t>-1356446347</t>
  </si>
  <si>
    <t>8</t>
  </si>
  <si>
    <t>174102103</t>
  </si>
  <si>
    <t>Zásyp zářezů pro podzemní vedení do 30 m3 sypaninou se zhutněním při překopech inženýrských sítí</t>
  </si>
  <si>
    <t>-515232093</t>
  </si>
  <si>
    <t>9</t>
  </si>
  <si>
    <t>175102101</t>
  </si>
  <si>
    <t>Obsypání potrubí při překopech inž sítí ručně objem do 10 m3 z hor tř. 1 až 4</t>
  </si>
  <si>
    <t>-1979867478</t>
  </si>
  <si>
    <t>10</t>
  </si>
  <si>
    <t>M</t>
  </si>
  <si>
    <t>583312000</t>
  </si>
  <si>
    <t>štěrkopísek (Bratčice) netříděný zásypový materiál</t>
  </si>
  <si>
    <t>-1555539715</t>
  </si>
  <si>
    <t>11</t>
  </si>
  <si>
    <t>175102109</t>
  </si>
  <si>
    <t>Příplatek k obsypání potrubí při překopech inž sítí objemu do 10 m3 za prohození sypaniny</t>
  </si>
  <si>
    <t>-257832636</t>
  </si>
  <si>
    <t>12</t>
  </si>
  <si>
    <t>181102302</t>
  </si>
  <si>
    <t>Úprava pláně v zářezech se zhutněním</t>
  </si>
  <si>
    <t>463311360</t>
  </si>
  <si>
    <t>13</t>
  </si>
  <si>
    <t>451573111</t>
  </si>
  <si>
    <t>Lože pod potrubí otevřený výkop ze štěrkopísku</t>
  </si>
  <si>
    <t>1233083837</t>
  </si>
  <si>
    <t>14</t>
  </si>
  <si>
    <t>871390430</t>
  </si>
  <si>
    <t>Montáž kanalizačního potrubí korugovaného SN 16 z polypropylenu DN 400</t>
  </si>
  <si>
    <t>m</t>
  </si>
  <si>
    <t>-362877215</t>
  </si>
  <si>
    <t>286172790</t>
  </si>
  <si>
    <t>trubka kanalizační, dl. 6 m, DN 400</t>
  </si>
  <si>
    <t>-746020431</t>
  </si>
  <si>
    <t>16</t>
  </si>
  <si>
    <t>877390430</t>
  </si>
  <si>
    <t xml:space="preserve">Montáž spojek na potrubí z PP trub korugovaných  DN 400</t>
  </si>
  <si>
    <t>kus</t>
  </si>
  <si>
    <t>536649566</t>
  </si>
  <si>
    <t>17</t>
  </si>
  <si>
    <t>286174240</t>
  </si>
  <si>
    <t>spojka přesuvná, DN 400</t>
  </si>
  <si>
    <t>1749556080</t>
  </si>
  <si>
    <t>18</t>
  </si>
  <si>
    <t>914111111</t>
  </si>
  <si>
    <t>Montáž svislé dopravní značky do velikosti 1 m2 objímkami na sloupek nebo konzolu</t>
  </si>
  <si>
    <t>1262562076</t>
  </si>
  <si>
    <t>19</t>
  </si>
  <si>
    <t>404455530</t>
  </si>
  <si>
    <t>značka dopravní svislá retroreflexní fólie tř. 1, Al prolis</t>
  </si>
  <si>
    <t>529600653</t>
  </si>
  <si>
    <t>20</t>
  </si>
  <si>
    <t>914511112</t>
  </si>
  <si>
    <t>Montáž sloupku dopravních značek délky do 3,5 m s betonovým základem a patkou</t>
  </si>
  <si>
    <t>-339450427</t>
  </si>
  <si>
    <t>404452350</t>
  </si>
  <si>
    <t>sloupek Al 60 - 350</t>
  </si>
  <si>
    <t>-1146070171</t>
  </si>
  <si>
    <t>22</t>
  </si>
  <si>
    <t>404452400</t>
  </si>
  <si>
    <t>patka hliníková HP 60</t>
  </si>
  <si>
    <t>690447926</t>
  </si>
  <si>
    <t>23</t>
  </si>
  <si>
    <t>404452530</t>
  </si>
  <si>
    <t>víčko plastové na sloupek 60</t>
  </si>
  <si>
    <t>600922642</t>
  </si>
  <si>
    <t>24</t>
  </si>
  <si>
    <t>919411111</t>
  </si>
  <si>
    <t>Čelo propustku z betonu prostého pro propustek z trub DN 300 až 500</t>
  </si>
  <si>
    <t>-823685294</t>
  </si>
  <si>
    <t>25</t>
  </si>
  <si>
    <t>919735112</t>
  </si>
  <si>
    <t>Řezání stávajícího živičného krytu hl do 100 mm</t>
  </si>
  <si>
    <t>399530653</t>
  </si>
  <si>
    <t>26</t>
  </si>
  <si>
    <t>012103000</t>
  </si>
  <si>
    <t>Geodetické práce před výstavbou</t>
  </si>
  <si>
    <t>Kč</t>
  </si>
  <si>
    <t>1024</t>
  </si>
  <si>
    <t>444136001</t>
  </si>
  <si>
    <t>27</t>
  </si>
  <si>
    <t>012303000</t>
  </si>
  <si>
    <t>Geodetické práce po výstavbě</t>
  </si>
  <si>
    <t>-857275482</t>
  </si>
  <si>
    <t>28</t>
  </si>
  <si>
    <t>020001000</t>
  </si>
  <si>
    <t>Příprava staveniště - vytyčení stávajících sítí</t>
  </si>
  <si>
    <t>1710375186</t>
  </si>
  <si>
    <t>29</t>
  </si>
  <si>
    <t>030001000</t>
  </si>
  <si>
    <t>790880268</t>
  </si>
  <si>
    <t>30</t>
  </si>
  <si>
    <t>044002000</t>
  </si>
  <si>
    <t>Revize veřejného osvětlení</t>
  </si>
  <si>
    <t>1003191016</t>
  </si>
  <si>
    <t>31</t>
  </si>
  <si>
    <t>079002000</t>
  </si>
  <si>
    <t>Ostatní provozní vlivy - DIO</t>
  </si>
  <si>
    <t>-644200142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</si>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</sst>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23</v>
      </c>
      <c r="AL7" s="29"/>
      <c r="AM7" s="29"/>
      <c r="AN7" s="31" t="s">
        <v>22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26</v>
      </c>
      <c r="AL8" s="29"/>
      <c r="AM8" s="29"/>
      <c r="AN8" s="37" t="s">
        <v>27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29</v>
      </c>
      <c r="AL10" s="29"/>
      <c r="AM10" s="29"/>
      <c r="AN10" s="31" t="s">
        <v>22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31</v>
      </c>
      <c r="AL11" s="29"/>
      <c r="AM11" s="29"/>
      <c r="AN11" s="31" t="s">
        <v>22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32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29</v>
      </c>
      <c r="AL13" s="29"/>
      <c r="AM13" s="29"/>
      <c r="AN13" s="38" t="s">
        <v>33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33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31</v>
      </c>
      <c r="AL14" s="29"/>
      <c r="AM14" s="29"/>
      <c r="AN14" s="38" t="s">
        <v>33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34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29</v>
      </c>
      <c r="AL16" s="29"/>
      <c r="AM16" s="29"/>
      <c r="AN16" s="31" t="s">
        <v>22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31</v>
      </c>
      <c r="AL17" s="29"/>
      <c r="AM17" s="29"/>
      <c r="AN17" s="31" t="s">
        <v>22</v>
      </c>
      <c r="AO17" s="29"/>
      <c r="AP17" s="29"/>
      <c r="AQ17" s="27"/>
      <c r="BE17" s="35"/>
      <c r="BS17" s="20" t="s">
        <v>35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29</v>
      </c>
      <c r="AL19" s="29"/>
      <c r="AM19" s="29"/>
      <c r="AN19" s="31" t="s">
        <v>22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30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31</v>
      </c>
      <c r="AL20" s="29"/>
      <c r="AM20" s="29"/>
      <c r="AN20" s="31" t="s">
        <v>22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22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39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40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41</v>
      </c>
      <c r="E31" s="51"/>
      <c r="F31" s="52" t="s">
        <v>42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43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44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43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45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43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46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43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47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43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48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49</v>
      </c>
      <c r="U37" s="59"/>
      <c r="V37" s="59"/>
      <c r="W37" s="59"/>
      <c r="X37" s="61" t="s">
        <v>50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51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52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53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54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53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54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55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56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53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54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53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54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57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0092018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Ostatní konstrukce a práce - ul. Sadová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24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>Lovosice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26</v>
      </c>
      <c r="AJ80" s="45"/>
      <c r="AK80" s="45"/>
      <c r="AL80" s="45"/>
      <c r="AM80" s="88" t="str">
        <f> IF(AN8= "","",AN8)</f>
        <v>7. 9. 2018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28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 xml:space="preserve"> 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34</v>
      </c>
      <c r="AJ82" s="45"/>
      <c r="AK82" s="45"/>
      <c r="AL82" s="45"/>
      <c r="AM82" s="80" t="str">
        <f>IF(E17="","",E17)</f>
        <v xml:space="preserve"> </v>
      </c>
      <c r="AN82" s="80"/>
      <c r="AO82" s="80"/>
      <c r="AP82" s="80"/>
      <c r="AQ82" s="46"/>
      <c r="AS82" s="89" t="s">
        <v>58</v>
      </c>
      <c r="AT82" s="90"/>
      <c r="AU82" s="91"/>
      <c r="AV82" s="91"/>
      <c r="AW82" s="91"/>
      <c r="AX82" s="91"/>
      <c r="AY82" s="91"/>
      <c r="AZ82" s="91"/>
      <c r="BA82" s="91"/>
      <c r="BB82" s="91"/>
      <c r="BC82" s="91"/>
      <c r="BD82" s="92"/>
    </row>
    <row r="83" s="1" customFormat="1">
      <c r="B83" s="44"/>
      <c r="C83" s="36" t="s">
        <v>32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36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3"/>
      <c r="AT83" s="94"/>
      <c r="AU83" s="95"/>
      <c r="AV83" s="95"/>
      <c r="AW83" s="95"/>
      <c r="AX83" s="95"/>
      <c r="AY83" s="95"/>
      <c r="AZ83" s="95"/>
      <c r="BA83" s="95"/>
      <c r="BB83" s="95"/>
      <c r="BC83" s="95"/>
      <c r="BD83" s="96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7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8"/>
    </row>
    <row r="85" s="1" customFormat="1" ht="29.28" customHeight="1">
      <c r="B85" s="44"/>
      <c r="C85" s="99" t="s">
        <v>59</v>
      </c>
      <c r="D85" s="100"/>
      <c r="E85" s="100"/>
      <c r="F85" s="100"/>
      <c r="G85" s="100"/>
      <c r="H85" s="101"/>
      <c r="I85" s="102" t="s">
        <v>60</v>
      </c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2" t="s">
        <v>61</v>
      </c>
      <c r="AH85" s="100"/>
      <c r="AI85" s="100"/>
      <c r="AJ85" s="100"/>
      <c r="AK85" s="100"/>
      <c r="AL85" s="100"/>
      <c r="AM85" s="100"/>
      <c r="AN85" s="102" t="s">
        <v>62</v>
      </c>
      <c r="AO85" s="100"/>
      <c r="AP85" s="103"/>
      <c r="AQ85" s="46"/>
      <c r="AS85" s="104" t="s">
        <v>63</v>
      </c>
      <c r="AT85" s="105" t="s">
        <v>64</v>
      </c>
      <c r="AU85" s="105" t="s">
        <v>65</v>
      </c>
      <c r="AV85" s="105" t="s">
        <v>66</v>
      </c>
      <c r="AW85" s="105" t="s">
        <v>67</v>
      </c>
      <c r="AX85" s="105" t="s">
        <v>68</v>
      </c>
      <c r="AY85" s="105" t="s">
        <v>69</v>
      </c>
      <c r="AZ85" s="105" t="s">
        <v>70</v>
      </c>
      <c r="BA85" s="105" t="s">
        <v>71</v>
      </c>
      <c r="BB85" s="105" t="s">
        <v>72</v>
      </c>
      <c r="BC85" s="105" t="s">
        <v>73</v>
      </c>
      <c r="BD85" s="106" t="s">
        <v>74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7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8" t="s">
        <v>75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10">
        <f>ROUND(AG88,2)</f>
        <v>0</v>
      </c>
      <c r="AH87" s="110"/>
      <c r="AI87" s="110"/>
      <c r="AJ87" s="110"/>
      <c r="AK87" s="110"/>
      <c r="AL87" s="110"/>
      <c r="AM87" s="110"/>
      <c r="AN87" s="111">
        <f>SUM(AG87,AT87)</f>
        <v>0</v>
      </c>
      <c r="AO87" s="111"/>
      <c r="AP87" s="111"/>
      <c r="AQ87" s="86"/>
      <c r="AS87" s="112">
        <f>ROUND(AS88,2)</f>
        <v>0</v>
      </c>
      <c r="AT87" s="113">
        <f>ROUND(SUM(AV87:AW87),2)</f>
        <v>0</v>
      </c>
      <c r="AU87" s="114">
        <f>ROUND(AU88,5)</f>
        <v>0</v>
      </c>
      <c r="AV87" s="113">
        <f>ROUND(AZ87*L31,2)</f>
        <v>0</v>
      </c>
      <c r="AW87" s="113">
        <f>ROUND(BA87*L32,2)</f>
        <v>0</v>
      </c>
      <c r="AX87" s="113">
        <f>ROUND(BB87*L31,2)</f>
        <v>0</v>
      </c>
      <c r="AY87" s="113">
        <f>ROUND(BC87*L32,2)</f>
        <v>0</v>
      </c>
      <c r="AZ87" s="113">
        <f>ROUND(AZ88,2)</f>
        <v>0</v>
      </c>
      <c r="BA87" s="113">
        <f>ROUND(BA88,2)</f>
        <v>0</v>
      </c>
      <c r="BB87" s="113">
        <f>ROUND(BB88,2)</f>
        <v>0</v>
      </c>
      <c r="BC87" s="113">
        <f>ROUND(BC88,2)</f>
        <v>0</v>
      </c>
      <c r="BD87" s="115">
        <f>ROUND(BD88,2)</f>
        <v>0</v>
      </c>
      <c r="BS87" s="116" t="s">
        <v>76</v>
      </c>
      <c r="BT87" s="116" t="s">
        <v>77</v>
      </c>
      <c r="BV87" s="116" t="s">
        <v>78</v>
      </c>
      <c r="BW87" s="116" t="s">
        <v>79</v>
      </c>
      <c r="BX87" s="116" t="s">
        <v>80</v>
      </c>
    </row>
    <row r="88" s="5" customFormat="1" ht="31.5" customHeight="1">
      <c r="A88" s="117" t="s">
        <v>81</v>
      </c>
      <c r="B88" s="118"/>
      <c r="C88" s="119"/>
      <c r="D88" s="120" t="s">
        <v>17</v>
      </c>
      <c r="E88" s="120"/>
      <c r="F88" s="120"/>
      <c r="G88" s="120"/>
      <c r="H88" s="120"/>
      <c r="I88" s="121"/>
      <c r="J88" s="120" t="s">
        <v>20</v>
      </c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  <c r="AF88" s="120"/>
      <c r="AG88" s="122">
        <f>'0092018 - Ostatní konstru...'!M29</f>
        <v>0</v>
      </c>
      <c r="AH88" s="121"/>
      <c r="AI88" s="121"/>
      <c r="AJ88" s="121"/>
      <c r="AK88" s="121"/>
      <c r="AL88" s="121"/>
      <c r="AM88" s="121"/>
      <c r="AN88" s="122">
        <f>SUM(AG88,AT88)</f>
        <v>0</v>
      </c>
      <c r="AO88" s="121"/>
      <c r="AP88" s="121"/>
      <c r="AQ88" s="123"/>
      <c r="AS88" s="124">
        <f>'0092018 - Ostatní konstru...'!M27</f>
        <v>0</v>
      </c>
      <c r="AT88" s="125">
        <f>ROUND(SUM(AV88:AW88),2)</f>
        <v>0</v>
      </c>
      <c r="AU88" s="126">
        <f>'0092018 - Ostatní konstru...'!W124</f>
        <v>0</v>
      </c>
      <c r="AV88" s="125">
        <f>'0092018 - Ostatní konstru...'!M31</f>
        <v>0</v>
      </c>
      <c r="AW88" s="125">
        <f>'0092018 - Ostatní konstru...'!M32</f>
        <v>0</v>
      </c>
      <c r="AX88" s="125">
        <f>'0092018 - Ostatní konstru...'!M33</f>
        <v>0</v>
      </c>
      <c r="AY88" s="125">
        <f>'0092018 - Ostatní konstru...'!M34</f>
        <v>0</v>
      </c>
      <c r="AZ88" s="125">
        <f>'0092018 - Ostatní konstru...'!H31</f>
        <v>0</v>
      </c>
      <c r="BA88" s="125">
        <f>'0092018 - Ostatní konstru...'!H32</f>
        <v>0</v>
      </c>
      <c r="BB88" s="125">
        <f>'0092018 - Ostatní konstru...'!H33</f>
        <v>0</v>
      </c>
      <c r="BC88" s="125">
        <f>'0092018 - Ostatní konstru...'!H34</f>
        <v>0</v>
      </c>
      <c r="BD88" s="127">
        <f>'0092018 - Ostatní konstru...'!H35</f>
        <v>0</v>
      </c>
      <c r="BT88" s="128" t="s">
        <v>82</v>
      </c>
      <c r="BU88" s="128" t="s">
        <v>83</v>
      </c>
      <c r="BV88" s="128" t="s">
        <v>78</v>
      </c>
      <c r="BW88" s="128" t="s">
        <v>79</v>
      </c>
      <c r="BX88" s="128" t="s">
        <v>80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8" t="s">
        <v>84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11">
        <f>ROUND(SUM(AG91:AG94),2)</f>
        <v>0</v>
      </c>
      <c r="AH90" s="111"/>
      <c r="AI90" s="111"/>
      <c r="AJ90" s="111"/>
      <c r="AK90" s="111"/>
      <c r="AL90" s="111"/>
      <c r="AM90" s="111"/>
      <c r="AN90" s="111">
        <f>ROUND(SUM(AN91:AN94),2)</f>
        <v>0</v>
      </c>
      <c r="AO90" s="111"/>
      <c r="AP90" s="111"/>
      <c r="AQ90" s="46"/>
      <c r="AS90" s="104" t="s">
        <v>85</v>
      </c>
      <c r="AT90" s="105" t="s">
        <v>86</v>
      </c>
      <c r="AU90" s="105" t="s">
        <v>41</v>
      </c>
      <c r="AV90" s="106" t="s">
        <v>64</v>
      </c>
    </row>
    <row r="91" s="1" customFormat="1" ht="19.92" customHeight="1">
      <c r="B91" s="44"/>
      <c r="C91" s="45"/>
      <c r="D91" s="129" t="s">
        <v>87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30">
        <f>ROUND(AG87*AS91,2)</f>
        <v>0</v>
      </c>
      <c r="AH91" s="131"/>
      <c r="AI91" s="131"/>
      <c r="AJ91" s="131"/>
      <c r="AK91" s="131"/>
      <c r="AL91" s="131"/>
      <c r="AM91" s="131"/>
      <c r="AN91" s="131">
        <f>ROUND(AG91+AV91,2)</f>
        <v>0</v>
      </c>
      <c r="AO91" s="131"/>
      <c r="AP91" s="131"/>
      <c r="AQ91" s="46"/>
      <c r="AS91" s="132">
        <v>0</v>
      </c>
      <c r="AT91" s="133" t="s">
        <v>88</v>
      </c>
      <c r="AU91" s="133" t="s">
        <v>42</v>
      </c>
      <c r="AV91" s="134">
        <f>ROUND(IF(AU91="základní",AG91*L31,IF(AU91="snížená",AG91*L32,0)),2)</f>
        <v>0</v>
      </c>
      <c r="BV91" s="20" t="s">
        <v>89</v>
      </c>
      <c r="BY91" s="135">
        <f>IF(AU91="základní",AV91,0)</f>
        <v>0</v>
      </c>
      <c r="BZ91" s="135">
        <f>IF(AU91="snížená",AV91,0)</f>
        <v>0</v>
      </c>
      <c r="CA91" s="135">
        <v>0</v>
      </c>
      <c r="CB91" s="135">
        <v>0</v>
      </c>
      <c r="CC91" s="135">
        <v>0</v>
      </c>
      <c r="CD91" s="135">
        <f>IF(AU91="základní",AG91,0)</f>
        <v>0</v>
      </c>
      <c r="CE91" s="135">
        <f>IF(AU91="snížená",AG91,0)</f>
        <v>0</v>
      </c>
      <c r="CF91" s="135">
        <f>IF(AU91="zákl. přenesená",AG91,0)</f>
        <v>0</v>
      </c>
      <c r="CG91" s="135">
        <f>IF(AU91="sníž. přenesená",AG91,0)</f>
        <v>0</v>
      </c>
      <c r="CH91" s="135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6" t="s">
        <v>90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45"/>
      <c r="AD92" s="45"/>
      <c r="AE92" s="45"/>
      <c r="AF92" s="45"/>
      <c r="AG92" s="130">
        <f>AG87*AS92</f>
        <v>0</v>
      </c>
      <c r="AH92" s="131"/>
      <c r="AI92" s="131"/>
      <c r="AJ92" s="131"/>
      <c r="AK92" s="131"/>
      <c r="AL92" s="131"/>
      <c r="AM92" s="131"/>
      <c r="AN92" s="131">
        <f>AG92+AV92</f>
        <v>0</v>
      </c>
      <c r="AO92" s="131"/>
      <c r="AP92" s="131"/>
      <c r="AQ92" s="46"/>
      <c r="AS92" s="137">
        <v>0</v>
      </c>
      <c r="AT92" s="138" t="s">
        <v>88</v>
      </c>
      <c r="AU92" s="138" t="s">
        <v>42</v>
      </c>
      <c r="AV92" s="139">
        <f>ROUND(IF(AU92="nulová",0,IF(OR(AU92="základní",AU92="zákl. přenesená"),AG92*L31,AG92*L32)),2)</f>
        <v>0</v>
      </c>
      <c r="BV92" s="20" t="s">
        <v>91</v>
      </c>
      <c r="BY92" s="135">
        <f>IF(AU92="základní",AV92,0)</f>
        <v>0</v>
      </c>
      <c r="BZ92" s="135">
        <f>IF(AU92="snížená",AV92,0)</f>
        <v>0</v>
      </c>
      <c r="CA92" s="135">
        <f>IF(AU92="zákl. přenesená",AV92,0)</f>
        <v>0</v>
      </c>
      <c r="CB92" s="135">
        <f>IF(AU92="sníž. přenesená",AV92,0)</f>
        <v>0</v>
      </c>
      <c r="CC92" s="135">
        <f>IF(AU92="nulová",AV92,0)</f>
        <v>0</v>
      </c>
      <c r="CD92" s="135">
        <f>IF(AU92="základní",AG92,0)</f>
        <v>0</v>
      </c>
      <c r="CE92" s="135">
        <f>IF(AU92="snížená",AG92,0)</f>
        <v>0</v>
      </c>
      <c r="CF92" s="135">
        <f>IF(AU92="zákl. přenesená",AG92,0)</f>
        <v>0</v>
      </c>
      <c r="CG92" s="135">
        <f>IF(AU92="sníž. přenesená",AG92,0)</f>
        <v>0</v>
      </c>
      <c r="CH92" s="135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6" t="s">
        <v>90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45"/>
      <c r="AD93" s="45"/>
      <c r="AE93" s="45"/>
      <c r="AF93" s="45"/>
      <c r="AG93" s="130">
        <f>AG87*AS93</f>
        <v>0</v>
      </c>
      <c r="AH93" s="131"/>
      <c r="AI93" s="131"/>
      <c r="AJ93" s="131"/>
      <c r="AK93" s="131"/>
      <c r="AL93" s="131"/>
      <c r="AM93" s="131"/>
      <c r="AN93" s="131">
        <f>AG93+AV93</f>
        <v>0</v>
      </c>
      <c r="AO93" s="131"/>
      <c r="AP93" s="131"/>
      <c r="AQ93" s="46"/>
      <c r="AS93" s="137">
        <v>0</v>
      </c>
      <c r="AT93" s="138" t="s">
        <v>88</v>
      </c>
      <c r="AU93" s="138" t="s">
        <v>42</v>
      </c>
      <c r="AV93" s="139">
        <f>ROUND(IF(AU93="nulová",0,IF(OR(AU93="základní",AU93="zákl. přenesená"),AG93*L31,AG93*L32)),2)</f>
        <v>0</v>
      </c>
      <c r="BV93" s="20" t="s">
        <v>91</v>
      </c>
      <c r="BY93" s="135">
        <f>IF(AU93="základní",AV93,0)</f>
        <v>0</v>
      </c>
      <c r="BZ93" s="135">
        <f>IF(AU93="snížená",AV93,0)</f>
        <v>0</v>
      </c>
      <c r="CA93" s="135">
        <f>IF(AU93="zákl. přenesená",AV93,0)</f>
        <v>0</v>
      </c>
      <c r="CB93" s="135">
        <f>IF(AU93="sníž. přenesená",AV93,0)</f>
        <v>0</v>
      </c>
      <c r="CC93" s="135">
        <f>IF(AU93="nulová",AV93,0)</f>
        <v>0</v>
      </c>
      <c r="CD93" s="135">
        <f>IF(AU93="základní",AG93,0)</f>
        <v>0</v>
      </c>
      <c r="CE93" s="135">
        <f>IF(AU93="snížená",AG93,0)</f>
        <v>0</v>
      </c>
      <c r="CF93" s="135">
        <f>IF(AU93="zákl. přenesená",AG93,0)</f>
        <v>0</v>
      </c>
      <c r="CG93" s="135">
        <f>IF(AU93="sníž. přenesená",AG93,0)</f>
        <v>0</v>
      </c>
      <c r="CH93" s="135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6" t="s">
        <v>90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45"/>
      <c r="AD94" s="45"/>
      <c r="AE94" s="45"/>
      <c r="AF94" s="45"/>
      <c r="AG94" s="130">
        <f>AG87*AS94</f>
        <v>0</v>
      </c>
      <c r="AH94" s="131"/>
      <c r="AI94" s="131"/>
      <c r="AJ94" s="131"/>
      <c r="AK94" s="131"/>
      <c r="AL94" s="131"/>
      <c r="AM94" s="131"/>
      <c r="AN94" s="131">
        <f>AG94+AV94</f>
        <v>0</v>
      </c>
      <c r="AO94" s="131"/>
      <c r="AP94" s="131"/>
      <c r="AQ94" s="46"/>
      <c r="AS94" s="140">
        <v>0</v>
      </c>
      <c r="AT94" s="141" t="s">
        <v>88</v>
      </c>
      <c r="AU94" s="141" t="s">
        <v>42</v>
      </c>
      <c r="AV94" s="142">
        <f>ROUND(IF(AU94="nulová",0,IF(OR(AU94="základní",AU94="zákl. přenesená"),AG94*L31,AG94*L32)),2)</f>
        <v>0</v>
      </c>
      <c r="BV94" s="20" t="s">
        <v>91</v>
      </c>
      <c r="BY94" s="135">
        <f>IF(AU94="základní",AV94,0)</f>
        <v>0</v>
      </c>
      <c r="BZ94" s="135">
        <f>IF(AU94="snížená",AV94,0)</f>
        <v>0</v>
      </c>
      <c r="CA94" s="135">
        <f>IF(AU94="zákl. přenesená",AV94,0)</f>
        <v>0</v>
      </c>
      <c r="CB94" s="135">
        <f>IF(AU94="sníž. přenesená",AV94,0)</f>
        <v>0</v>
      </c>
      <c r="CC94" s="135">
        <f>IF(AU94="nulová",AV94,0)</f>
        <v>0</v>
      </c>
      <c r="CD94" s="135">
        <f>IF(AU94="základní",AG94,0)</f>
        <v>0</v>
      </c>
      <c r="CE94" s="135">
        <f>IF(AU94="snížená",AG94,0)</f>
        <v>0</v>
      </c>
      <c r="CF94" s="135">
        <f>IF(AU94="zákl. přenesená",AG94,0)</f>
        <v>0</v>
      </c>
      <c r="CG94" s="135">
        <f>IF(AU94="sníž. přenesená",AG94,0)</f>
        <v>0</v>
      </c>
      <c r="CH94" s="135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43" t="s">
        <v>92</v>
      </c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5">
        <f>ROUND(AG87+AG90,2)</f>
        <v>0</v>
      </c>
      <c r="AH96" s="145"/>
      <c r="AI96" s="145"/>
      <c r="AJ96" s="145"/>
      <c r="AK96" s="145"/>
      <c r="AL96" s="145"/>
      <c r="AM96" s="145"/>
      <c r="AN96" s="145">
        <f>AN87+AN90</f>
        <v>0</v>
      </c>
      <c r="AO96" s="145"/>
      <c r="AP96" s="145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sheetProtection sheet="1" formatColumns="0" formatRows="0" objects="1" scenarios="1" spinCount="10" saltValue="geowYP3eusw4BmvIPyaBksreSDkdOYvGBEbiWfZPYEtCOrPX7kuRI025HsDDVkV1YaWu1iDRZzBoJrnQDBmWew==" hashValue="0CuStnevTM5SH/+GnMoTCnTgwtKVNCjecqgATM2BG70BOooiIqzbDCOtI/sNmrT2HYMuYYI5GFcjniP66vC3sg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092018 - Ostatní konstru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6"/>
      <c r="B1" s="11"/>
      <c r="C1" s="11"/>
      <c r="D1" s="12" t="s">
        <v>1</v>
      </c>
      <c r="E1" s="11"/>
      <c r="F1" s="13" t="s">
        <v>93</v>
      </c>
      <c r="G1" s="13"/>
      <c r="H1" s="147" t="s">
        <v>94</v>
      </c>
      <c r="I1" s="147"/>
      <c r="J1" s="147"/>
      <c r="K1" s="147"/>
      <c r="L1" s="13" t="s">
        <v>95</v>
      </c>
      <c r="M1" s="11"/>
      <c r="N1" s="11"/>
      <c r="O1" s="12" t="s">
        <v>96</v>
      </c>
      <c r="P1" s="11"/>
      <c r="Q1" s="11"/>
      <c r="R1" s="11"/>
      <c r="S1" s="13" t="s">
        <v>97</v>
      </c>
      <c r="T1" s="13"/>
      <c r="U1" s="146"/>
      <c r="V1" s="14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79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98</v>
      </c>
    </row>
    <row r="4" ht="36.96" customHeight="1">
      <c r="B4" s="24"/>
      <c r="C4" s="25" t="s">
        <v>99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="1" customFormat="1" ht="32.88" customHeight="1">
      <c r="B6" s="44"/>
      <c r="C6" s="45"/>
      <c r="D6" s="33" t="s">
        <v>19</v>
      </c>
      <c r="E6" s="45"/>
      <c r="F6" s="34" t="s">
        <v>20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</row>
    <row r="7" s="1" customFormat="1" ht="14.4" customHeight="1">
      <c r="B7" s="44"/>
      <c r="C7" s="45"/>
      <c r="D7" s="36" t="s">
        <v>21</v>
      </c>
      <c r="E7" s="45"/>
      <c r="F7" s="31" t="s">
        <v>22</v>
      </c>
      <c r="G7" s="45"/>
      <c r="H7" s="45"/>
      <c r="I7" s="45"/>
      <c r="J7" s="45"/>
      <c r="K7" s="45"/>
      <c r="L7" s="45"/>
      <c r="M7" s="36" t="s">
        <v>23</v>
      </c>
      <c r="N7" s="45"/>
      <c r="O7" s="31" t="s">
        <v>22</v>
      </c>
      <c r="P7" s="45"/>
      <c r="Q7" s="45"/>
      <c r="R7" s="46"/>
    </row>
    <row r="8" s="1" customFormat="1" ht="14.4" customHeight="1">
      <c r="B8" s="44"/>
      <c r="C8" s="45"/>
      <c r="D8" s="36" t="s">
        <v>24</v>
      </c>
      <c r="E8" s="45"/>
      <c r="F8" s="31" t="s">
        <v>25</v>
      </c>
      <c r="G8" s="45"/>
      <c r="H8" s="45"/>
      <c r="I8" s="45"/>
      <c r="J8" s="45"/>
      <c r="K8" s="45"/>
      <c r="L8" s="45"/>
      <c r="M8" s="36" t="s">
        <v>26</v>
      </c>
      <c r="N8" s="45"/>
      <c r="O8" s="148" t="str">
        <f>'Rekapitulace stavby'!AN8</f>
        <v>7. 9. 2018</v>
      </c>
      <c r="P8" s="88"/>
      <c r="Q8" s="45"/>
      <c r="R8" s="46"/>
    </row>
    <row r="9" s="1" customFormat="1" ht="10.8" customHeight="1"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6"/>
    </row>
    <row r="10" s="1" customFormat="1" ht="14.4" customHeight="1">
      <c r="B10" s="44"/>
      <c r="C10" s="45"/>
      <c r="D10" s="36" t="s">
        <v>28</v>
      </c>
      <c r="E10" s="45"/>
      <c r="F10" s="45"/>
      <c r="G10" s="45"/>
      <c r="H10" s="45"/>
      <c r="I10" s="45"/>
      <c r="J10" s="45"/>
      <c r="K10" s="45"/>
      <c r="L10" s="45"/>
      <c r="M10" s="36" t="s">
        <v>29</v>
      </c>
      <c r="N10" s="45"/>
      <c r="O10" s="31" t="str">
        <f>IF('Rekapitulace stavby'!AN10="","",'Rekapitulace stavby'!AN10)</f>
        <v/>
      </c>
      <c r="P10" s="31"/>
      <c r="Q10" s="45"/>
      <c r="R10" s="46"/>
    </row>
    <row r="11" s="1" customFormat="1" ht="18" customHeight="1">
      <c r="B11" s="44"/>
      <c r="C11" s="45"/>
      <c r="D11" s="45"/>
      <c r="E11" s="31" t="str">
        <f>IF('Rekapitulace stavby'!E11="","",'Rekapitulace stavby'!E11)</f>
        <v xml:space="preserve"> </v>
      </c>
      <c r="F11" s="45"/>
      <c r="G11" s="45"/>
      <c r="H11" s="45"/>
      <c r="I11" s="45"/>
      <c r="J11" s="45"/>
      <c r="K11" s="45"/>
      <c r="L11" s="45"/>
      <c r="M11" s="36" t="s">
        <v>31</v>
      </c>
      <c r="N11" s="45"/>
      <c r="O11" s="31" t="str">
        <f>IF('Rekapitulace stavby'!AN11="","",'Rekapitulace stavby'!AN11)</f>
        <v/>
      </c>
      <c r="P11" s="31"/>
      <c r="Q11" s="45"/>
      <c r="R11" s="46"/>
    </row>
    <row r="12" s="1" customFormat="1" ht="6.96" customHeight="1">
      <c r="B12" s="44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6"/>
    </row>
    <row r="13" s="1" customFormat="1" ht="14.4" customHeight="1">
      <c r="B13" s="44"/>
      <c r="C13" s="45"/>
      <c r="D13" s="36" t="s">
        <v>32</v>
      </c>
      <c r="E13" s="45"/>
      <c r="F13" s="45"/>
      <c r="G13" s="45"/>
      <c r="H13" s="45"/>
      <c r="I13" s="45"/>
      <c r="J13" s="45"/>
      <c r="K13" s="45"/>
      <c r="L13" s="45"/>
      <c r="M13" s="36" t="s">
        <v>29</v>
      </c>
      <c r="N13" s="45"/>
      <c r="O13" s="37" t="str">
        <f>IF('Rekapitulace stavby'!AN13="","",'Rekapitulace stavby'!AN13)</f>
        <v>Vyplň údaj</v>
      </c>
      <c r="P13" s="31"/>
      <c r="Q13" s="45"/>
      <c r="R13" s="46"/>
    </row>
    <row r="14" s="1" customFormat="1" ht="18" customHeight="1">
      <c r="B14" s="44"/>
      <c r="C14" s="45"/>
      <c r="D14" s="45"/>
      <c r="E14" s="37" t="str">
        <f>IF('Rekapitulace stavby'!E14="","",'Rekapitulace stavby'!E14)</f>
        <v>Vyplň údaj</v>
      </c>
      <c r="F14" s="149"/>
      <c r="G14" s="149"/>
      <c r="H14" s="149"/>
      <c r="I14" s="149"/>
      <c r="J14" s="149"/>
      <c r="K14" s="149"/>
      <c r="L14" s="149"/>
      <c r="M14" s="36" t="s">
        <v>31</v>
      </c>
      <c r="N14" s="45"/>
      <c r="O14" s="37" t="str">
        <f>IF('Rekapitulace stavby'!AN14="","",'Rekapitulace stavby'!AN14)</f>
        <v>Vyplň údaj</v>
      </c>
      <c r="P14" s="31"/>
      <c r="Q14" s="45"/>
      <c r="R14" s="46"/>
    </row>
    <row r="15" s="1" customFormat="1" ht="6.96" customHeight="1">
      <c r="B15" s="44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6"/>
    </row>
    <row r="16" s="1" customFormat="1" ht="14.4" customHeight="1">
      <c r="B16" s="44"/>
      <c r="C16" s="45"/>
      <c r="D16" s="36" t="s">
        <v>34</v>
      </c>
      <c r="E16" s="45"/>
      <c r="F16" s="45"/>
      <c r="G16" s="45"/>
      <c r="H16" s="45"/>
      <c r="I16" s="45"/>
      <c r="J16" s="45"/>
      <c r="K16" s="45"/>
      <c r="L16" s="45"/>
      <c r="M16" s="36" t="s">
        <v>29</v>
      </c>
      <c r="N16" s="45"/>
      <c r="O16" s="31" t="str">
        <f>IF('Rekapitulace stavby'!AN16="","",'Rekapitulace stavby'!AN16)</f>
        <v/>
      </c>
      <c r="P16" s="31"/>
      <c r="Q16" s="45"/>
      <c r="R16" s="46"/>
    </row>
    <row r="17" s="1" customFormat="1" ht="18" customHeight="1">
      <c r="B17" s="44"/>
      <c r="C17" s="45"/>
      <c r="D17" s="45"/>
      <c r="E17" s="31" t="str">
        <f>IF('Rekapitulace stavby'!E17="","",'Rekapitulace stavby'!E17)</f>
        <v xml:space="preserve"> </v>
      </c>
      <c r="F17" s="45"/>
      <c r="G17" s="45"/>
      <c r="H17" s="45"/>
      <c r="I17" s="45"/>
      <c r="J17" s="45"/>
      <c r="K17" s="45"/>
      <c r="L17" s="45"/>
      <c r="M17" s="36" t="s">
        <v>31</v>
      </c>
      <c r="N17" s="45"/>
      <c r="O17" s="31" t="str">
        <f>IF('Rekapitulace stavby'!AN17="","",'Rekapitulace stavby'!AN17)</f>
        <v/>
      </c>
      <c r="P17" s="31"/>
      <c r="Q17" s="45"/>
      <c r="R17" s="46"/>
    </row>
    <row r="18" s="1" customFormat="1" ht="6.96" customHeight="1">
      <c r="B18" s="44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6"/>
    </row>
    <row r="19" s="1" customFormat="1" ht="14.4" customHeight="1">
      <c r="B19" s="44"/>
      <c r="C19" s="45"/>
      <c r="D19" s="36" t="s">
        <v>36</v>
      </c>
      <c r="E19" s="45"/>
      <c r="F19" s="45"/>
      <c r="G19" s="45"/>
      <c r="H19" s="45"/>
      <c r="I19" s="45"/>
      <c r="J19" s="45"/>
      <c r="K19" s="45"/>
      <c r="L19" s="45"/>
      <c r="M19" s="36" t="s">
        <v>29</v>
      </c>
      <c r="N19" s="45"/>
      <c r="O19" s="31" t="str">
        <f>IF('Rekapitulace stavby'!AN19="","",'Rekapitulace stavby'!AN19)</f>
        <v/>
      </c>
      <c r="P19" s="31"/>
      <c r="Q19" s="45"/>
      <c r="R19" s="46"/>
    </row>
    <row r="20" s="1" customFormat="1" ht="18" customHeight="1">
      <c r="B20" s="44"/>
      <c r="C20" s="45"/>
      <c r="D20" s="45"/>
      <c r="E20" s="31" t="str">
        <f>IF('Rekapitulace stavby'!E20="","",'Rekapitulace stavby'!E20)</f>
        <v xml:space="preserve"> </v>
      </c>
      <c r="F20" s="45"/>
      <c r="G20" s="45"/>
      <c r="H20" s="45"/>
      <c r="I20" s="45"/>
      <c r="J20" s="45"/>
      <c r="K20" s="45"/>
      <c r="L20" s="45"/>
      <c r="M20" s="36" t="s">
        <v>31</v>
      </c>
      <c r="N20" s="45"/>
      <c r="O20" s="31" t="str">
        <f>IF('Rekapitulace stavby'!AN20="","",'Rekapitulace stavby'!AN20)</f>
        <v/>
      </c>
      <c r="P20" s="31"/>
      <c r="Q20" s="45"/>
      <c r="R20" s="46"/>
    </row>
    <row r="21" s="1" customFormat="1" ht="6.96" customHeight="1">
      <c r="B21" s="44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6"/>
    </row>
    <row r="22" s="1" customFormat="1" ht="14.4" customHeight="1">
      <c r="B22" s="44"/>
      <c r="C22" s="45"/>
      <c r="D22" s="36" t="s">
        <v>37</v>
      </c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6.5" customHeight="1">
      <c r="B23" s="44"/>
      <c r="C23" s="45"/>
      <c r="D23" s="45"/>
      <c r="E23" s="40" t="s">
        <v>22</v>
      </c>
      <c r="F23" s="40"/>
      <c r="G23" s="40"/>
      <c r="H23" s="40"/>
      <c r="I23" s="40"/>
      <c r="J23" s="40"/>
      <c r="K23" s="40"/>
      <c r="L23" s="40"/>
      <c r="M23" s="45"/>
      <c r="N23" s="45"/>
      <c r="O23" s="45"/>
      <c r="P23" s="45"/>
      <c r="Q23" s="45"/>
      <c r="R23" s="46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45"/>
      <c r="R25" s="46"/>
    </row>
    <row r="26" s="1" customFormat="1" ht="14.4" customHeight="1">
      <c r="B26" s="44"/>
      <c r="C26" s="45"/>
      <c r="D26" s="150" t="s">
        <v>100</v>
      </c>
      <c r="E26" s="45"/>
      <c r="F26" s="45"/>
      <c r="G26" s="45"/>
      <c r="H26" s="45"/>
      <c r="I26" s="45"/>
      <c r="J26" s="45"/>
      <c r="K26" s="45"/>
      <c r="L26" s="45"/>
      <c r="M26" s="43">
        <f>N87</f>
        <v>0</v>
      </c>
      <c r="N26" s="43"/>
      <c r="O26" s="43"/>
      <c r="P26" s="43"/>
      <c r="Q26" s="45"/>
      <c r="R26" s="46"/>
    </row>
    <row r="27" s="1" customFormat="1" ht="14.4" customHeight="1">
      <c r="B27" s="44"/>
      <c r="C27" s="45"/>
      <c r="D27" s="42" t="s">
        <v>87</v>
      </c>
      <c r="E27" s="45"/>
      <c r="F27" s="45"/>
      <c r="G27" s="45"/>
      <c r="H27" s="45"/>
      <c r="I27" s="45"/>
      <c r="J27" s="45"/>
      <c r="K27" s="45"/>
      <c r="L27" s="45"/>
      <c r="M27" s="43">
        <f>N100</f>
        <v>0</v>
      </c>
      <c r="N27" s="43"/>
      <c r="O27" s="43"/>
      <c r="P27" s="43"/>
      <c r="Q27" s="45"/>
      <c r="R27" s="46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6"/>
    </row>
    <row r="29" s="1" customFormat="1" ht="25.44" customHeight="1">
      <c r="B29" s="44"/>
      <c r="C29" s="45"/>
      <c r="D29" s="151" t="s">
        <v>40</v>
      </c>
      <c r="E29" s="45"/>
      <c r="F29" s="45"/>
      <c r="G29" s="45"/>
      <c r="H29" s="45"/>
      <c r="I29" s="45"/>
      <c r="J29" s="45"/>
      <c r="K29" s="45"/>
      <c r="L29" s="45"/>
      <c r="M29" s="152">
        <f>ROUND(M26+M27,2)</f>
        <v>0</v>
      </c>
      <c r="N29" s="45"/>
      <c r="O29" s="45"/>
      <c r="P29" s="45"/>
      <c r="Q29" s="45"/>
      <c r="R29" s="46"/>
    </row>
    <row r="30" s="1" customFormat="1" ht="6.96" customHeight="1">
      <c r="B30" s="44"/>
      <c r="C30" s="4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45"/>
      <c r="R30" s="46"/>
    </row>
    <row r="31" s="1" customFormat="1" ht="14.4" customHeight="1">
      <c r="B31" s="44"/>
      <c r="C31" s="45"/>
      <c r="D31" s="52" t="s">
        <v>41</v>
      </c>
      <c r="E31" s="52" t="s">
        <v>42</v>
      </c>
      <c r="F31" s="53">
        <v>0.20999999999999999</v>
      </c>
      <c r="G31" s="153" t="s">
        <v>43</v>
      </c>
      <c r="H31" s="154">
        <f>(SUM(BE100:BE107)+SUM(BE124:BE166))</f>
        <v>0</v>
      </c>
      <c r="I31" s="45"/>
      <c r="J31" s="45"/>
      <c r="K31" s="45"/>
      <c r="L31" s="45"/>
      <c r="M31" s="154">
        <f>ROUND((SUM(BE100:BE107)+SUM(BE124:BE166)), 2)*F31</f>
        <v>0</v>
      </c>
      <c r="N31" s="45"/>
      <c r="O31" s="45"/>
      <c r="P31" s="45"/>
      <c r="Q31" s="45"/>
      <c r="R31" s="46"/>
    </row>
    <row r="32" s="1" customFormat="1" ht="14.4" customHeight="1">
      <c r="B32" s="44"/>
      <c r="C32" s="45"/>
      <c r="D32" s="45"/>
      <c r="E32" s="52" t="s">
        <v>44</v>
      </c>
      <c r="F32" s="53">
        <v>0.14999999999999999</v>
      </c>
      <c r="G32" s="153" t="s">
        <v>43</v>
      </c>
      <c r="H32" s="154">
        <f>(SUM(BF100:BF107)+SUM(BF124:BF166))</f>
        <v>0</v>
      </c>
      <c r="I32" s="45"/>
      <c r="J32" s="45"/>
      <c r="K32" s="45"/>
      <c r="L32" s="45"/>
      <c r="M32" s="154">
        <f>ROUND((SUM(BF100:BF107)+SUM(BF124:BF166)), 2)*F32</f>
        <v>0</v>
      </c>
      <c r="N32" s="45"/>
      <c r="O32" s="45"/>
      <c r="P32" s="45"/>
      <c r="Q32" s="45"/>
      <c r="R32" s="46"/>
    </row>
    <row r="33" hidden="1" s="1" customFormat="1" ht="14.4" customHeight="1">
      <c r="B33" s="44"/>
      <c r="C33" s="45"/>
      <c r="D33" s="45"/>
      <c r="E33" s="52" t="s">
        <v>45</v>
      </c>
      <c r="F33" s="53">
        <v>0.20999999999999999</v>
      </c>
      <c r="G33" s="153" t="s">
        <v>43</v>
      </c>
      <c r="H33" s="154">
        <f>(SUM(BG100:BG107)+SUM(BG124:BG166))</f>
        <v>0</v>
      </c>
      <c r="I33" s="45"/>
      <c r="J33" s="45"/>
      <c r="K33" s="45"/>
      <c r="L33" s="45"/>
      <c r="M33" s="154"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46</v>
      </c>
      <c r="F34" s="53">
        <v>0.14999999999999999</v>
      </c>
      <c r="G34" s="153" t="s">
        <v>43</v>
      </c>
      <c r="H34" s="154">
        <f>(SUM(BH100:BH107)+SUM(BH124:BH166))</f>
        <v>0</v>
      </c>
      <c r="I34" s="45"/>
      <c r="J34" s="45"/>
      <c r="K34" s="45"/>
      <c r="L34" s="45"/>
      <c r="M34" s="154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47</v>
      </c>
      <c r="F35" s="53">
        <v>0</v>
      </c>
      <c r="G35" s="153" t="s">
        <v>43</v>
      </c>
      <c r="H35" s="154">
        <f>(SUM(BI100:BI107)+SUM(BI124:BI166))</f>
        <v>0</v>
      </c>
      <c r="I35" s="45"/>
      <c r="J35" s="45"/>
      <c r="K35" s="45"/>
      <c r="L35" s="45"/>
      <c r="M35" s="154">
        <v>0</v>
      </c>
      <c r="N35" s="45"/>
      <c r="O35" s="45"/>
      <c r="P35" s="45"/>
      <c r="Q35" s="45"/>
      <c r="R35" s="4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6"/>
    </row>
    <row r="37" s="1" customFormat="1" ht="25.44" customHeight="1">
      <c r="B37" s="44"/>
      <c r="C37" s="144"/>
      <c r="D37" s="155" t="s">
        <v>48</v>
      </c>
      <c r="E37" s="101"/>
      <c r="F37" s="101"/>
      <c r="G37" s="156" t="s">
        <v>49</v>
      </c>
      <c r="H37" s="157" t="s">
        <v>50</v>
      </c>
      <c r="I37" s="101"/>
      <c r="J37" s="101"/>
      <c r="K37" s="101"/>
      <c r="L37" s="158">
        <f>SUM(M29:M35)</f>
        <v>0</v>
      </c>
      <c r="M37" s="158"/>
      <c r="N37" s="158"/>
      <c r="O37" s="158"/>
      <c r="P37" s="159"/>
      <c r="Q37" s="144"/>
      <c r="R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51</v>
      </c>
      <c r="E50" s="65"/>
      <c r="F50" s="65"/>
      <c r="G50" s="65"/>
      <c r="H50" s="66"/>
      <c r="I50" s="45"/>
      <c r="J50" s="64" t="s">
        <v>52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53</v>
      </c>
      <c r="E59" s="70"/>
      <c r="F59" s="70"/>
      <c r="G59" s="71" t="s">
        <v>54</v>
      </c>
      <c r="H59" s="72"/>
      <c r="I59" s="45"/>
      <c r="J59" s="69" t="s">
        <v>53</v>
      </c>
      <c r="K59" s="70"/>
      <c r="L59" s="70"/>
      <c r="M59" s="70"/>
      <c r="N59" s="71" t="s">
        <v>54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55</v>
      </c>
      <c r="E61" s="65"/>
      <c r="F61" s="65"/>
      <c r="G61" s="65"/>
      <c r="H61" s="66"/>
      <c r="I61" s="45"/>
      <c r="J61" s="64" t="s">
        <v>56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53</v>
      </c>
      <c r="E70" s="70"/>
      <c r="F70" s="70"/>
      <c r="G70" s="71" t="s">
        <v>54</v>
      </c>
      <c r="H70" s="72"/>
      <c r="I70" s="45"/>
      <c r="J70" s="69" t="s">
        <v>53</v>
      </c>
      <c r="K70" s="70"/>
      <c r="L70" s="70"/>
      <c r="M70" s="70"/>
      <c r="N70" s="71" t="s">
        <v>54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0"/>
      <c r="C75" s="161"/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2"/>
    </row>
    <row r="76" s="1" customFormat="1" ht="36.96" customHeight="1">
      <c r="B76" s="44"/>
      <c r="C76" s="25" t="s">
        <v>101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3"/>
      <c r="U76" s="163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3"/>
      <c r="U77" s="163"/>
    </row>
    <row r="78" s="1" customFormat="1" ht="36.96" customHeight="1">
      <c r="B78" s="44"/>
      <c r="C78" s="83" t="s">
        <v>19</v>
      </c>
      <c r="D78" s="45"/>
      <c r="E78" s="45"/>
      <c r="F78" s="85" t="str">
        <f>F6</f>
        <v>Ostatní konstrukce a práce - ul. Sadová</v>
      </c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6"/>
      <c r="T78" s="163"/>
      <c r="U78" s="163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3"/>
      <c r="U79" s="163"/>
    </row>
    <row r="80" s="1" customFormat="1" ht="18" customHeight="1">
      <c r="B80" s="44"/>
      <c r="C80" s="36" t="s">
        <v>24</v>
      </c>
      <c r="D80" s="45"/>
      <c r="E80" s="45"/>
      <c r="F80" s="31" t="str">
        <f>F8</f>
        <v>Lovosice</v>
      </c>
      <c r="G80" s="45"/>
      <c r="H80" s="45"/>
      <c r="I80" s="45"/>
      <c r="J80" s="45"/>
      <c r="K80" s="36" t="s">
        <v>26</v>
      </c>
      <c r="L80" s="45"/>
      <c r="M80" s="88" t="str">
        <f>IF(O8="","",O8)</f>
        <v>7. 9. 2018</v>
      </c>
      <c r="N80" s="88"/>
      <c r="O80" s="88"/>
      <c r="P80" s="88"/>
      <c r="Q80" s="45"/>
      <c r="R80" s="46"/>
      <c r="T80" s="163"/>
      <c r="U80" s="163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6"/>
      <c r="T81" s="163"/>
      <c r="U81" s="163"/>
    </row>
    <row r="82" s="1" customFormat="1">
      <c r="B82" s="44"/>
      <c r="C82" s="36" t="s">
        <v>28</v>
      </c>
      <c r="D82" s="45"/>
      <c r="E82" s="45"/>
      <c r="F82" s="31" t="str">
        <f>E11</f>
        <v xml:space="preserve"> </v>
      </c>
      <c r="G82" s="45"/>
      <c r="H82" s="45"/>
      <c r="I82" s="45"/>
      <c r="J82" s="45"/>
      <c r="K82" s="36" t="s">
        <v>34</v>
      </c>
      <c r="L82" s="45"/>
      <c r="M82" s="31" t="str">
        <f>E17</f>
        <v xml:space="preserve"> </v>
      </c>
      <c r="N82" s="31"/>
      <c r="O82" s="31"/>
      <c r="P82" s="31"/>
      <c r="Q82" s="31"/>
      <c r="R82" s="46"/>
      <c r="T82" s="163"/>
      <c r="U82" s="163"/>
    </row>
    <row r="83" s="1" customFormat="1" ht="14.4" customHeight="1">
      <c r="B83" s="44"/>
      <c r="C83" s="36" t="s">
        <v>32</v>
      </c>
      <c r="D83" s="45"/>
      <c r="E83" s="45"/>
      <c r="F83" s="31" t="str">
        <f>IF(E14="","",E14)</f>
        <v>Vyplň údaj</v>
      </c>
      <c r="G83" s="45"/>
      <c r="H83" s="45"/>
      <c r="I83" s="45"/>
      <c r="J83" s="45"/>
      <c r="K83" s="36" t="s">
        <v>36</v>
      </c>
      <c r="L83" s="45"/>
      <c r="M83" s="31" t="str">
        <f>E20</f>
        <v xml:space="preserve"> </v>
      </c>
      <c r="N83" s="31"/>
      <c r="O83" s="31"/>
      <c r="P83" s="31"/>
      <c r="Q83" s="31"/>
      <c r="R83" s="46"/>
      <c r="T83" s="163"/>
      <c r="U83" s="163"/>
    </row>
    <row r="84" s="1" customFormat="1" ht="10.32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6"/>
      <c r="T84" s="163"/>
      <c r="U84" s="163"/>
    </row>
    <row r="85" s="1" customFormat="1" ht="29.28" customHeight="1">
      <c r="B85" s="44"/>
      <c r="C85" s="164" t="s">
        <v>102</v>
      </c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64" t="s">
        <v>103</v>
      </c>
      <c r="O85" s="144"/>
      <c r="P85" s="144"/>
      <c r="Q85" s="144"/>
      <c r="R85" s="46"/>
      <c r="T85" s="163"/>
      <c r="U85" s="163"/>
    </row>
    <row r="86" s="1" customFormat="1" ht="10.32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6"/>
      <c r="T86" s="163"/>
      <c r="U86" s="163"/>
    </row>
    <row r="87" s="1" customFormat="1" ht="29.28" customHeight="1">
      <c r="B87" s="44"/>
      <c r="C87" s="165" t="s">
        <v>104</v>
      </c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111">
        <f>N124</f>
        <v>0</v>
      </c>
      <c r="O87" s="166"/>
      <c r="P87" s="166"/>
      <c r="Q87" s="166"/>
      <c r="R87" s="46"/>
      <c r="T87" s="163"/>
      <c r="U87" s="163"/>
      <c r="AU87" s="20" t="s">
        <v>105</v>
      </c>
    </row>
    <row r="88" s="6" customFormat="1" ht="24.96" customHeight="1">
      <c r="B88" s="167"/>
      <c r="C88" s="168"/>
      <c r="D88" s="169" t="s">
        <v>106</v>
      </c>
      <c r="E88" s="168"/>
      <c r="F88" s="168"/>
      <c r="G88" s="168"/>
      <c r="H88" s="168"/>
      <c r="I88" s="168"/>
      <c r="J88" s="168"/>
      <c r="K88" s="168"/>
      <c r="L88" s="168"/>
      <c r="M88" s="168"/>
      <c r="N88" s="170">
        <f>N125</f>
        <v>0</v>
      </c>
      <c r="O88" s="168"/>
      <c r="P88" s="168"/>
      <c r="Q88" s="168"/>
      <c r="R88" s="171"/>
      <c r="T88" s="172"/>
      <c r="U88" s="172"/>
    </row>
    <row r="89" s="7" customFormat="1" ht="19.92" customHeight="1">
      <c r="B89" s="173"/>
      <c r="C89" s="174"/>
      <c r="D89" s="129" t="s">
        <v>107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31">
        <f>N126</f>
        <v>0</v>
      </c>
      <c r="O89" s="174"/>
      <c r="P89" s="174"/>
      <c r="Q89" s="174"/>
      <c r="R89" s="175"/>
      <c r="T89" s="176"/>
      <c r="U89" s="176"/>
    </row>
    <row r="90" s="7" customFormat="1" ht="19.92" customHeight="1">
      <c r="B90" s="173"/>
      <c r="C90" s="174"/>
      <c r="D90" s="129" t="s">
        <v>108</v>
      </c>
      <c r="E90" s="174"/>
      <c r="F90" s="174"/>
      <c r="G90" s="174"/>
      <c r="H90" s="174"/>
      <c r="I90" s="174"/>
      <c r="J90" s="174"/>
      <c r="K90" s="174"/>
      <c r="L90" s="174"/>
      <c r="M90" s="174"/>
      <c r="N90" s="131">
        <f>N139</f>
        <v>0</v>
      </c>
      <c r="O90" s="174"/>
      <c r="P90" s="174"/>
      <c r="Q90" s="174"/>
      <c r="R90" s="175"/>
      <c r="T90" s="176"/>
      <c r="U90" s="176"/>
    </row>
    <row r="91" s="7" customFormat="1" ht="19.92" customHeight="1">
      <c r="B91" s="173"/>
      <c r="C91" s="174"/>
      <c r="D91" s="129" t="s">
        <v>109</v>
      </c>
      <c r="E91" s="174"/>
      <c r="F91" s="174"/>
      <c r="G91" s="174"/>
      <c r="H91" s="174"/>
      <c r="I91" s="174"/>
      <c r="J91" s="174"/>
      <c r="K91" s="174"/>
      <c r="L91" s="174"/>
      <c r="M91" s="174"/>
      <c r="N91" s="131">
        <f>N141</f>
        <v>0</v>
      </c>
      <c r="O91" s="174"/>
      <c r="P91" s="174"/>
      <c r="Q91" s="174"/>
      <c r="R91" s="175"/>
      <c r="T91" s="176"/>
      <c r="U91" s="176"/>
    </row>
    <row r="92" s="7" customFormat="1" ht="19.92" customHeight="1">
      <c r="B92" s="173"/>
      <c r="C92" s="174"/>
      <c r="D92" s="129" t="s">
        <v>110</v>
      </c>
      <c r="E92" s="174"/>
      <c r="F92" s="174"/>
      <c r="G92" s="174"/>
      <c r="H92" s="174"/>
      <c r="I92" s="174"/>
      <c r="J92" s="174"/>
      <c r="K92" s="174"/>
      <c r="L92" s="174"/>
      <c r="M92" s="174"/>
      <c r="N92" s="131">
        <f>N146</f>
        <v>0</v>
      </c>
      <c r="O92" s="174"/>
      <c r="P92" s="174"/>
      <c r="Q92" s="174"/>
      <c r="R92" s="175"/>
      <c r="T92" s="176"/>
      <c r="U92" s="176"/>
    </row>
    <row r="93" s="6" customFormat="1" ht="24.96" customHeight="1">
      <c r="B93" s="167"/>
      <c r="C93" s="168"/>
      <c r="D93" s="169" t="s">
        <v>111</v>
      </c>
      <c r="E93" s="168"/>
      <c r="F93" s="168"/>
      <c r="G93" s="168"/>
      <c r="H93" s="168"/>
      <c r="I93" s="168"/>
      <c r="J93" s="168"/>
      <c r="K93" s="168"/>
      <c r="L93" s="168"/>
      <c r="M93" s="168"/>
      <c r="N93" s="170">
        <f>N155</f>
        <v>0</v>
      </c>
      <c r="O93" s="168"/>
      <c r="P93" s="168"/>
      <c r="Q93" s="168"/>
      <c r="R93" s="171"/>
      <c r="T93" s="172"/>
      <c r="U93" s="172"/>
    </row>
    <row r="94" s="7" customFormat="1" ht="19.92" customHeight="1">
      <c r="B94" s="173"/>
      <c r="C94" s="174"/>
      <c r="D94" s="129" t="s">
        <v>112</v>
      </c>
      <c r="E94" s="174"/>
      <c r="F94" s="174"/>
      <c r="G94" s="174"/>
      <c r="H94" s="174"/>
      <c r="I94" s="174"/>
      <c r="J94" s="174"/>
      <c r="K94" s="174"/>
      <c r="L94" s="174"/>
      <c r="M94" s="174"/>
      <c r="N94" s="131">
        <f>N156</f>
        <v>0</v>
      </c>
      <c r="O94" s="174"/>
      <c r="P94" s="174"/>
      <c r="Q94" s="174"/>
      <c r="R94" s="175"/>
      <c r="T94" s="176"/>
      <c r="U94" s="176"/>
    </row>
    <row r="95" s="7" customFormat="1" ht="19.92" customHeight="1">
      <c r="B95" s="173"/>
      <c r="C95" s="174"/>
      <c r="D95" s="129" t="s">
        <v>113</v>
      </c>
      <c r="E95" s="174"/>
      <c r="F95" s="174"/>
      <c r="G95" s="174"/>
      <c r="H95" s="174"/>
      <c r="I95" s="174"/>
      <c r="J95" s="174"/>
      <c r="K95" s="174"/>
      <c r="L95" s="174"/>
      <c r="M95" s="174"/>
      <c r="N95" s="131">
        <f>N159</f>
        <v>0</v>
      </c>
      <c r="O95" s="174"/>
      <c r="P95" s="174"/>
      <c r="Q95" s="174"/>
      <c r="R95" s="175"/>
      <c r="T95" s="176"/>
      <c r="U95" s="176"/>
    </row>
    <row r="96" s="7" customFormat="1" ht="19.92" customHeight="1">
      <c r="B96" s="173"/>
      <c r="C96" s="174"/>
      <c r="D96" s="129" t="s">
        <v>114</v>
      </c>
      <c r="E96" s="174"/>
      <c r="F96" s="174"/>
      <c r="G96" s="174"/>
      <c r="H96" s="174"/>
      <c r="I96" s="174"/>
      <c r="J96" s="174"/>
      <c r="K96" s="174"/>
      <c r="L96" s="174"/>
      <c r="M96" s="174"/>
      <c r="N96" s="131">
        <f>N161</f>
        <v>0</v>
      </c>
      <c r="O96" s="174"/>
      <c r="P96" s="174"/>
      <c r="Q96" s="174"/>
      <c r="R96" s="175"/>
      <c r="T96" s="176"/>
      <c r="U96" s="176"/>
    </row>
    <row r="97" s="7" customFormat="1" ht="19.92" customHeight="1">
      <c r="B97" s="173"/>
      <c r="C97" s="174"/>
      <c r="D97" s="129" t="s">
        <v>115</v>
      </c>
      <c r="E97" s="174"/>
      <c r="F97" s="174"/>
      <c r="G97" s="174"/>
      <c r="H97" s="174"/>
      <c r="I97" s="174"/>
      <c r="J97" s="174"/>
      <c r="K97" s="174"/>
      <c r="L97" s="174"/>
      <c r="M97" s="174"/>
      <c r="N97" s="131">
        <f>N163</f>
        <v>0</v>
      </c>
      <c r="O97" s="174"/>
      <c r="P97" s="174"/>
      <c r="Q97" s="174"/>
      <c r="R97" s="175"/>
      <c r="T97" s="176"/>
      <c r="U97" s="176"/>
    </row>
    <row r="98" s="7" customFormat="1" ht="19.92" customHeight="1">
      <c r="B98" s="173"/>
      <c r="C98" s="174"/>
      <c r="D98" s="129" t="s">
        <v>116</v>
      </c>
      <c r="E98" s="174"/>
      <c r="F98" s="174"/>
      <c r="G98" s="174"/>
      <c r="H98" s="174"/>
      <c r="I98" s="174"/>
      <c r="J98" s="174"/>
      <c r="K98" s="174"/>
      <c r="L98" s="174"/>
      <c r="M98" s="174"/>
      <c r="N98" s="131">
        <f>N165</f>
        <v>0</v>
      </c>
      <c r="O98" s="174"/>
      <c r="P98" s="174"/>
      <c r="Q98" s="174"/>
      <c r="R98" s="175"/>
      <c r="T98" s="176"/>
      <c r="U98" s="176"/>
    </row>
    <row r="99" s="1" customFormat="1" ht="21.84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6"/>
      <c r="T99" s="163"/>
      <c r="U99" s="163"/>
    </row>
    <row r="100" s="1" customFormat="1" ht="29.28" customHeight="1">
      <c r="B100" s="44"/>
      <c r="C100" s="165" t="s">
        <v>117</v>
      </c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166">
        <f>ROUND(N101+N102+N103+N104+N105+N106,2)</f>
        <v>0</v>
      </c>
      <c r="O100" s="177"/>
      <c r="P100" s="177"/>
      <c r="Q100" s="177"/>
      <c r="R100" s="46"/>
      <c r="T100" s="178"/>
      <c r="U100" s="179" t="s">
        <v>41</v>
      </c>
    </row>
    <row r="101" s="1" customFormat="1" ht="18" customHeight="1">
      <c r="B101" s="44"/>
      <c r="C101" s="45"/>
      <c r="D101" s="136" t="s">
        <v>118</v>
      </c>
      <c r="E101" s="129"/>
      <c r="F101" s="129"/>
      <c r="G101" s="129"/>
      <c r="H101" s="129"/>
      <c r="I101" s="45"/>
      <c r="J101" s="45"/>
      <c r="K101" s="45"/>
      <c r="L101" s="45"/>
      <c r="M101" s="45"/>
      <c r="N101" s="130">
        <f>ROUND(N87*T101,2)</f>
        <v>0</v>
      </c>
      <c r="O101" s="131"/>
      <c r="P101" s="131"/>
      <c r="Q101" s="131"/>
      <c r="R101" s="46"/>
      <c r="S101" s="180"/>
      <c r="T101" s="181"/>
      <c r="U101" s="182" t="s">
        <v>42</v>
      </c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  <c r="AF101" s="180"/>
      <c r="AG101" s="180"/>
      <c r="AH101" s="180"/>
      <c r="AI101" s="180"/>
      <c r="AJ101" s="180"/>
      <c r="AK101" s="180"/>
      <c r="AL101" s="180"/>
      <c r="AM101" s="180"/>
      <c r="AN101" s="180"/>
      <c r="AO101" s="180"/>
      <c r="AP101" s="180"/>
      <c r="AQ101" s="180"/>
      <c r="AR101" s="180"/>
      <c r="AS101" s="180"/>
      <c r="AT101" s="180"/>
      <c r="AU101" s="180"/>
      <c r="AV101" s="180"/>
      <c r="AW101" s="180"/>
      <c r="AX101" s="180"/>
      <c r="AY101" s="183" t="s">
        <v>119</v>
      </c>
      <c r="AZ101" s="180"/>
      <c r="BA101" s="180"/>
      <c r="BB101" s="180"/>
      <c r="BC101" s="180"/>
      <c r="BD101" s="180"/>
      <c r="BE101" s="184">
        <f>IF(U101="základní",N101,0)</f>
        <v>0</v>
      </c>
      <c r="BF101" s="184">
        <f>IF(U101="snížená",N101,0)</f>
        <v>0</v>
      </c>
      <c r="BG101" s="184">
        <f>IF(U101="zákl. přenesená",N101,0)</f>
        <v>0</v>
      </c>
      <c r="BH101" s="184">
        <f>IF(U101="sníž. přenesená",N101,0)</f>
        <v>0</v>
      </c>
      <c r="BI101" s="184">
        <f>IF(U101="nulová",N101,0)</f>
        <v>0</v>
      </c>
      <c r="BJ101" s="183" t="s">
        <v>82</v>
      </c>
      <c r="BK101" s="180"/>
      <c r="BL101" s="180"/>
      <c r="BM101" s="180"/>
    </row>
    <row r="102" s="1" customFormat="1" ht="18" customHeight="1">
      <c r="B102" s="44"/>
      <c r="C102" s="45"/>
      <c r="D102" s="136" t="s">
        <v>120</v>
      </c>
      <c r="E102" s="129"/>
      <c r="F102" s="129"/>
      <c r="G102" s="129"/>
      <c r="H102" s="129"/>
      <c r="I102" s="45"/>
      <c r="J102" s="45"/>
      <c r="K102" s="45"/>
      <c r="L102" s="45"/>
      <c r="M102" s="45"/>
      <c r="N102" s="130">
        <f>ROUND(N87*T102,2)</f>
        <v>0</v>
      </c>
      <c r="O102" s="131"/>
      <c r="P102" s="131"/>
      <c r="Q102" s="131"/>
      <c r="R102" s="46"/>
      <c r="S102" s="180"/>
      <c r="T102" s="181"/>
      <c r="U102" s="182" t="s">
        <v>42</v>
      </c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180"/>
      <c r="AH102" s="180"/>
      <c r="AI102" s="180"/>
      <c r="AJ102" s="180"/>
      <c r="AK102" s="180"/>
      <c r="AL102" s="180"/>
      <c r="AM102" s="180"/>
      <c r="AN102" s="180"/>
      <c r="AO102" s="180"/>
      <c r="AP102" s="180"/>
      <c r="AQ102" s="180"/>
      <c r="AR102" s="180"/>
      <c r="AS102" s="180"/>
      <c r="AT102" s="180"/>
      <c r="AU102" s="180"/>
      <c r="AV102" s="180"/>
      <c r="AW102" s="180"/>
      <c r="AX102" s="180"/>
      <c r="AY102" s="183" t="s">
        <v>119</v>
      </c>
      <c r="AZ102" s="180"/>
      <c r="BA102" s="180"/>
      <c r="BB102" s="180"/>
      <c r="BC102" s="180"/>
      <c r="BD102" s="180"/>
      <c r="BE102" s="184">
        <f>IF(U102="základní",N102,0)</f>
        <v>0</v>
      </c>
      <c r="BF102" s="184">
        <f>IF(U102="snížená",N102,0)</f>
        <v>0</v>
      </c>
      <c r="BG102" s="184">
        <f>IF(U102="zákl. přenesená",N102,0)</f>
        <v>0</v>
      </c>
      <c r="BH102" s="184">
        <f>IF(U102="sníž. přenesená",N102,0)</f>
        <v>0</v>
      </c>
      <c r="BI102" s="184">
        <f>IF(U102="nulová",N102,0)</f>
        <v>0</v>
      </c>
      <c r="BJ102" s="183" t="s">
        <v>82</v>
      </c>
      <c r="BK102" s="180"/>
      <c r="BL102" s="180"/>
      <c r="BM102" s="180"/>
    </row>
    <row r="103" s="1" customFormat="1" ht="18" customHeight="1">
      <c r="B103" s="44"/>
      <c r="C103" s="45"/>
      <c r="D103" s="136" t="s">
        <v>121</v>
      </c>
      <c r="E103" s="129"/>
      <c r="F103" s="129"/>
      <c r="G103" s="129"/>
      <c r="H103" s="129"/>
      <c r="I103" s="45"/>
      <c r="J103" s="45"/>
      <c r="K103" s="45"/>
      <c r="L103" s="45"/>
      <c r="M103" s="45"/>
      <c r="N103" s="130">
        <f>ROUND(N87*T103,2)</f>
        <v>0</v>
      </c>
      <c r="O103" s="131"/>
      <c r="P103" s="131"/>
      <c r="Q103" s="131"/>
      <c r="R103" s="46"/>
      <c r="S103" s="180"/>
      <c r="T103" s="181"/>
      <c r="U103" s="182" t="s">
        <v>42</v>
      </c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180"/>
      <c r="AH103" s="180"/>
      <c r="AI103" s="180"/>
      <c r="AJ103" s="180"/>
      <c r="AK103" s="180"/>
      <c r="AL103" s="180"/>
      <c r="AM103" s="180"/>
      <c r="AN103" s="180"/>
      <c r="AO103" s="180"/>
      <c r="AP103" s="180"/>
      <c r="AQ103" s="180"/>
      <c r="AR103" s="180"/>
      <c r="AS103" s="180"/>
      <c r="AT103" s="180"/>
      <c r="AU103" s="180"/>
      <c r="AV103" s="180"/>
      <c r="AW103" s="180"/>
      <c r="AX103" s="180"/>
      <c r="AY103" s="183" t="s">
        <v>119</v>
      </c>
      <c r="AZ103" s="180"/>
      <c r="BA103" s="180"/>
      <c r="BB103" s="180"/>
      <c r="BC103" s="180"/>
      <c r="BD103" s="180"/>
      <c r="BE103" s="184">
        <f>IF(U103="základní",N103,0)</f>
        <v>0</v>
      </c>
      <c r="BF103" s="184">
        <f>IF(U103="snížená",N103,0)</f>
        <v>0</v>
      </c>
      <c r="BG103" s="184">
        <f>IF(U103="zákl. přenesená",N103,0)</f>
        <v>0</v>
      </c>
      <c r="BH103" s="184">
        <f>IF(U103="sníž. přenesená",N103,0)</f>
        <v>0</v>
      </c>
      <c r="BI103" s="184">
        <f>IF(U103="nulová",N103,0)</f>
        <v>0</v>
      </c>
      <c r="BJ103" s="183" t="s">
        <v>82</v>
      </c>
      <c r="BK103" s="180"/>
      <c r="BL103" s="180"/>
      <c r="BM103" s="180"/>
    </row>
    <row r="104" s="1" customFormat="1" ht="18" customHeight="1">
      <c r="B104" s="44"/>
      <c r="C104" s="45"/>
      <c r="D104" s="136" t="s">
        <v>122</v>
      </c>
      <c r="E104" s="129"/>
      <c r="F104" s="129"/>
      <c r="G104" s="129"/>
      <c r="H104" s="129"/>
      <c r="I104" s="45"/>
      <c r="J104" s="45"/>
      <c r="K104" s="45"/>
      <c r="L104" s="45"/>
      <c r="M104" s="45"/>
      <c r="N104" s="130">
        <f>ROUND(N87*T104,2)</f>
        <v>0</v>
      </c>
      <c r="O104" s="131"/>
      <c r="P104" s="131"/>
      <c r="Q104" s="131"/>
      <c r="R104" s="46"/>
      <c r="S104" s="180"/>
      <c r="T104" s="181"/>
      <c r="U104" s="182" t="s">
        <v>42</v>
      </c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180"/>
      <c r="AH104" s="180"/>
      <c r="AI104" s="180"/>
      <c r="AJ104" s="180"/>
      <c r="AK104" s="180"/>
      <c r="AL104" s="180"/>
      <c r="AM104" s="180"/>
      <c r="AN104" s="180"/>
      <c r="AO104" s="180"/>
      <c r="AP104" s="180"/>
      <c r="AQ104" s="180"/>
      <c r="AR104" s="180"/>
      <c r="AS104" s="180"/>
      <c r="AT104" s="180"/>
      <c r="AU104" s="180"/>
      <c r="AV104" s="180"/>
      <c r="AW104" s="180"/>
      <c r="AX104" s="180"/>
      <c r="AY104" s="183" t="s">
        <v>119</v>
      </c>
      <c r="AZ104" s="180"/>
      <c r="BA104" s="180"/>
      <c r="BB104" s="180"/>
      <c r="BC104" s="180"/>
      <c r="BD104" s="180"/>
      <c r="BE104" s="184">
        <f>IF(U104="základní",N104,0)</f>
        <v>0</v>
      </c>
      <c r="BF104" s="184">
        <f>IF(U104="snížená",N104,0)</f>
        <v>0</v>
      </c>
      <c r="BG104" s="184">
        <f>IF(U104="zákl. přenesená",N104,0)</f>
        <v>0</v>
      </c>
      <c r="BH104" s="184">
        <f>IF(U104="sníž. přenesená",N104,0)</f>
        <v>0</v>
      </c>
      <c r="BI104" s="184">
        <f>IF(U104="nulová",N104,0)</f>
        <v>0</v>
      </c>
      <c r="BJ104" s="183" t="s">
        <v>82</v>
      </c>
      <c r="BK104" s="180"/>
      <c r="BL104" s="180"/>
      <c r="BM104" s="180"/>
    </row>
    <row r="105" s="1" customFormat="1" ht="18" customHeight="1">
      <c r="B105" s="44"/>
      <c r="C105" s="45"/>
      <c r="D105" s="136" t="s">
        <v>123</v>
      </c>
      <c r="E105" s="129"/>
      <c r="F105" s="129"/>
      <c r="G105" s="129"/>
      <c r="H105" s="129"/>
      <c r="I105" s="45"/>
      <c r="J105" s="45"/>
      <c r="K105" s="45"/>
      <c r="L105" s="45"/>
      <c r="M105" s="45"/>
      <c r="N105" s="130">
        <f>ROUND(N87*T105,2)</f>
        <v>0</v>
      </c>
      <c r="O105" s="131"/>
      <c r="P105" s="131"/>
      <c r="Q105" s="131"/>
      <c r="R105" s="46"/>
      <c r="S105" s="180"/>
      <c r="T105" s="181"/>
      <c r="U105" s="182" t="s">
        <v>42</v>
      </c>
      <c r="V105" s="180"/>
      <c r="W105" s="180"/>
      <c r="X105" s="180"/>
      <c r="Y105" s="180"/>
      <c r="Z105" s="180"/>
      <c r="AA105" s="180"/>
      <c r="AB105" s="180"/>
      <c r="AC105" s="180"/>
      <c r="AD105" s="180"/>
      <c r="AE105" s="180"/>
      <c r="AF105" s="180"/>
      <c r="AG105" s="180"/>
      <c r="AH105" s="180"/>
      <c r="AI105" s="180"/>
      <c r="AJ105" s="180"/>
      <c r="AK105" s="180"/>
      <c r="AL105" s="180"/>
      <c r="AM105" s="180"/>
      <c r="AN105" s="180"/>
      <c r="AO105" s="180"/>
      <c r="AP105" s="180"/>
      <c r="AQ105" s="180"/>
      <c r="AR105" s="180"/>
      <c r="AS105" s="180"/>
      <c r="AT105" s="180"/>
      <c r="AU105" s="180"/>
      <c r="AV105" s="180"/>
      <c r="AW105" s="180"/>
      <c r="AX105" s="180"/>
      <c r="AY105" s="183" t="s">
        <v>119</v>
      </c>
      <c r="AZ105" s="180"/>
      <c r="BA105" s="180"/>
      <c r="BB105" s="180"/>
      <c r="BC105" s="180"/>
      <c r="BD105" s="180"/>
      <c r="BE105" s="184">
        <f>IF(U105="základní",N105,0)</f>
        <v>0</v>
      </c>
      <c r="BF105" s="184">
        <f>IF(U105="snížená",N105,0)</f>
        <v>0</v>
      </c>
      <c r="BG105" s="184">
        <f>IF(U105="zákl. přenesená",N105,0)</f>
        <v>0</v>
      </c>
      <c r="BH105" s="184">
        <f>IF(U105="sníž. přenesená",N105,0)</f>
        <v>0</v>
      </c>
      <c r="BI105" s="184">
        <f>IF(U105="nulová",N105,0)</f>
        <v>0</v>
      </c>
      <c r="BJ105" s="183" t="s">
        <v>82</v>
      </c>
      <c r="BK105" s="180"/>
      <c r="BL105" s="180"/>
      <c r="BM105" s="180"/>
    </row>
    <row r="106" s="1" customFormat="1" ht="18" customHeight="1">
      <c r="B106" s="44"/>
      <c r="C106" s="45"/>
      <c r="D106" s="129" t="s">
        <v>124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130">
        <f>ROUND(N87*T106,2)</f>
        <v>0</v>
      </c>
      <c r="O106" s="131"/>
      <c r="P106" s="131"/>
      <c r="Q106" s="131"/>
      <c r="R106" s="46"/>
      <c r="S106" s="180"/>
      <c r="T106" s="185"/>
      <c r="U106" s="186" t="s">
        <v>42</v>
      </c>
      <c r="V106" s="180"/>
      <c r="W106" s="180"/>
      <c r="X106" s="180"/>
      <c r="Y106" s="180"/>
      <c r="Z106" s="180"/>
      <c r="AA106" s="180"/>
      <c r="AB106" s="180"/>
      <c r="AC106" s="180"/>
      <c r="AD106" s="180"/>
      <c r="AE106" s="180"/>
      <c r="AF106" s="180"/>
      <c r="AG106" s="180"/>
      <c r="AH106" s="180"/>
      <c r="AI106" s="180"/>
      <c r="AJ106" s="180"/>
      <c r="AK106" s="180"/>
      <c r="AL106" s="180"/>
      <c r="AM106" s="180"/>
      <c r="AN106" s="180"/>
      <c r="AO106" s="180"/>
      <c r="AP106" s="180"/>
      <c r="AQ106" s="180"/>
      <c r="AR106" s="180"/>
      <c r="AS106" s="180"/>
      <c r="AT106" s="180"/>
      <c r="AU106" s="180"/>
      <c r="AV106" s="180"/>
      <c r="AW106" s="180"/>
      <c r="AX106" s="180"/>
      <c r="AY106" s="183" t="s">
        <v>125</v>
      </c>
      <c r="AZ106" s="180"/>
      <c r="BA106" s="180"/>
      <c r="BB106" s="180"/>
      <c r="BC106" s="180"/>
      <c r="BD106" s="180"/>
      <c r="BE106" s="184">
        <f>IF(U106="základní",N106,0)</f>
        <v>0</v>
      </c>
      <c r="BF106" s="184">
        <f>IF(U106="snížená",N106,0)</f>
        <v>0</v>
      </c>
      <c r="BG106" s="184">
        <f>IF(U106="zákl. přenesená",N106,0)</f>
        <v>0</v>
      </c>
      <c r="BH106" s="184">
        <f>IF(U106="sníž. přenesená",N106,0)</f>
        <v>0</v>
      </c>
      <c r="BI106" s="184">
        <f>IF(U106="nulová",N106,0)</f>
        <v>0</v>
      </c>
      <c r="BJ106" s="183" t="s">
        <v>82</v>
      </c>
      <c r="BK106" s="180"/>
      <c r="BL106" s="180"/>
      <c r="BM106" s="180"/>
    </row>
    <row r="107" s="1" customForma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6"/>
      <c r="T107" s="163"/>
      <c r="U107" s="163"/>
    </row>
    <row r="108" s="1" customFormat="1" ht="29.28" customHeight="1">
      <c r="B108" s="44"/>
      <c r="C108" s="143" t="s">
        <v>92</v>
      </c>
      <c r="D108" s="144"/>
      <c r="E108" s="144"/>
      <c r="F108" s="144"/>
      <c r="G108" s="144"/>
      <c r="H108" s="144"/>
      <c r="I108" s="144"/>
      <c r="J108" s="144"/>
      <c r="K108" s="144"/>
      <c r="L108" s="145">
        <f>ROUND(SUM(N87+N100),2)</f>
        <v>0</v>
      </c>
      <c r="M108" s="145"/>
      <c r="N108" s="145"/>
      <c r="O108" s="145"/>
      <c r="P108" s="145"/>
      <c r="Q108" s="145"/>
      <c r="R108" s="46"/>
      <c r="T108" s="163"/>
      <c r="U108" s="163"/>
    </row>
    <row r="109" s="1" customFormat="1" ht="6.96" customHeight="1"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5"/>
      <c r="T109" s="163"/>
      <c r="U109" s="163"/>
    </row>
    <row r="113" s="1" customFormat="1" ht="6.96" customHeight="1">
      <c r="B113" s="76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8"/>
    </row>
    <row r="114" s="1" customFormat="1" ht="36.96" customHeight="1">
      <c r="B114" s="44"/>
      <c r="C114" s="25" t="s">
        <v>126</v>
      </c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36.96" customHeight="1">
      <c r="B116" s="44"/>
      <c r="C116" s="83" t="s">
        <v>19</v>
      </c>
      <c r="D116" s="45"/>
      <c r="E116" s="45"/>
      <c r="F116" s="85" t="str">
        <f>F6</f>
        <v>Ostatní konstrukce a práce - ul. Sadová</v>
      </c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 ht="18" customHeight="1">
      <c r="B118" s="44"/>
      <c r="C118" s="36" t="s">
        <v>24</v>
      </c>
      <c r="D118" s="45"/>
      <c r="E118" s="45"/>
      <c r="F118" s="31" t="str">
        <f>F8</f>
        <v>Lovosice</v>
      </c>
      <c r="G118" s="45"/>
      <c r="H118" s="45"/>
      <c r="I118" s="45"/>
      <c r="J118" s="45"/>
      <c r="K118" s="36" t="s">
        <v>26</v>
      </c>
      <c r="L118" s="45"/>
      <c r="M118" s="88" t="str">
        <f>IF(O8="","",O8)</f>
        <v>7. 9. 2018</v>
      </c>
      <c r="N118" s="88"/>
      <c r="O118" s="88"/>
      <c r="P118" s="88"/>
      <c r="Q118" s="45"/>
      <c r="R118" s="46"/>
    </row>
    <row r="119" s="1" customFormat="1" ht="6.96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6"/>
    </row>
    <row r="120" s="1" customFormat="1">
      <c r="B120" s="44"/>
      <c r="C120" s="36" t="s">
        <v>28</v>
      </c>
      <c r="D120" s="45"/>
      <c r="E120" s="45"/>
      <c r="F120" s="31" t="str">
        <f>E11</f>
        <v xml:space="preserve"> </v>
      </c>
      <c r="G120" s="45"/>
      <c r="H120" s="45"/>
      <c r="I120" s="45"/>
      <c r="J120" s="45"/>
      <c r="K120" s="36" t="s">
        <v>34</v>
      </c>
      <c r="L120" s="45"/>
      <c r="M120" s="31" t="str">
        <f>E17</f>
        <v xml:space="preserve"> </v>
      </c>
      <c r="N120" s="31"/>
      <c r="O120" s="31"/>
      <c r="P120" s="31"/>
      <c r="Q120" s="31"/>
      <c r="R120" s="46"/>
    </row>
    <row r="121" s="1" customFormat="1" ht="14.4" customHeight="1">
      <c r="B121" s="44"/>
      <c r="C121" s="36" t="s">
        <v>32</v>
      </c>
      <c r="D121" s="45"/>
      <c r="E121" s="45"/>
      <c r="F121" s="31" t="str">
        <f>IF(E14="","",E14)</f>
        <v>Vyplň údaj</v>
      </c>
      <c r="G121" s="45"/>
      <c r="H121" s="45"/>
      <c r="I121" s="45"/>
      <c r="J121" s="45"/>
      <c r="K121" s="36" t="s">
        <v>36</v>
      </c>
      <c r="L121" s="45"/>
      <c r="M121" s="31" t="str">
        <f>E20</f>
        <v xml:space="preserve"> </v>
      </c>
      <c r="N121" s="31"/>
      <c r="O121" s="31"/>
      <c r="P121" s="31"/>
      <c r="Q121" s="31"/>
      <c r="R121" s="46"/>
    </row>
    <row r="122" s="1" customFormat="1" ht="10.32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6"/>
    </row>
    <row r="123" s="8" customFormat="1" ht="29.28" customHeight="1">
      <c r="B123" s="187"/>
      <c r="C123" s="188" t="s">
        <v>127</v>
      </c>
      <c r="D123" s="189" t="s">
        <v>128</v>
      </c>
      <c r="E123" s="189" t="s">
        <v>59</v>
      </c>
      <c r="F123" s="189" t="s">
        <v>129</v>
      </c>
      <c r="G123" s="189"/>
      <c r="H123" s="189"/>
      <c r="I123" s="189"/>
      <c r="J123" s="189" t="s">
        <v>130</v>
      </c>
      <c r="K123" s="189" t="s">
        <v>131</v>
      </c>
      <c r="L123" s="189" t="s">
        <v>132</v>
      </c>
      <c r="M123" s="189"/>
      <c r="N123" s="189" t="s">
        <v>103</v>
      </c>
      <c r="O123" s="189"/>
      <c r="P123" s="189"/>
      <c r="Q123" s="190"/>
      <c r="R123" s="191"/>
      <c r="T123" s="104" t="s">
        <v>133</v>
      </c>
      <c r="U123" s="105" t="s">
        <v>41</v>
      </c>
      <c r="V123" s="105" t="s">
        <v>134</v>
      </c>
      <c r="W123" s="105" t="s">
        <v>135</v>
      </c>
      <c r="X123" s="105" t="s">
        <v>136</v>
      </c>
      <c r="Y123" s="105" t="s">
        <v>137</v>
      </c>
      <c r="Z123" s="105" t="s">
        <v>138</v>
      </c>
      <c r="AA123" s="106" t="s">
        <v>139</v>
      </c>
    </row>
    <row r="124" s="1" customFormat="1" ht="29.28" customHeight="1">
      <c r="B124" s="44"/>
      <c r="C124" s="108" t="s">
        <v>100</v>
      </c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192">
        <f>BK124</f>
        <v>0</v>
      </c>
      <c r="O124" s="193"/>
      <c r="P124" s="193"/>
      <c r="Q124" s="193"/>
      <c r="R124" s="46"/>
      <c r="T124" s="107"/>
      <c r="U124" s="65"/>
      <c r="V124" s="65"/>
      <c r="W124" s="194">
        <f>W125+W155+W167</f>
        <v>0</v>
      </c>
      <c r="X124" s="65"/>
      <c r="Y124" s="194">
        <f>Y125+Y155+Y167</f>
        <v>29.995910000000002</v>
      </c>
      <c r="Z124" s="65"/>
      <c r="AA124" s="195">
        <f>AA125+AA155+AA167</f>
        <v>0</v>
      </c>
      <c r="AT124" s="20" t="s">
        <v>76</v>
      </c>
      <c r="AU124" s="20" t="s">
        <v>105</v>
      </c>
      <c r="BK124" s="196">
        <f>BK125+BK155+BK167</f>
        <v>0</v>
      </c>
    </row>
    <row r="125" s="9" customFormat="1" ht="37.44" customHeight="1">
      <c r="B125" s="197"/>
      <c r="C125" s="198"/>
      <c r="D125" s="199" t="s">
        <v>106</v>
      </c>
      <c r="E125" s="199"/>
      <c r="F125" s="199"/>
      <c r="G125" s="199"/>
      <c r="H125" s="199"/>
      <c r="I125" s="199"/>
      <c r="J125" s="199"/>
      <c r="K125" s="199"/>
      <c r="L125" s="199"/>
      <c r="M125" s="199"/>
      <c r="N125" s="200">
        <f>BK125</f>
        <v>0</v>
      </c>
      <c r="O125" s="170"/>
      <c r="P125" s="170"/>
      <c r="Q125" s="170"/>
      <c r="R125" s="201"/>
      <c r="T125" s="202"/>
      <c r="U125" s="198"/>
      <c r="V125" s="198"/>
      <c r="W125" s="203">
        <f>W126+W139+W141+W146</f>
        <v>0</v>
      </c>
      <c r="X125" s="198"/>
      <c r="Y125" s="203">
        <f>Y126+Y139+Y141+Y146</f>
        <v>29.995910000000002</v>
      </c>
      <c r="Z125" s="198"/>
      <c r="AA125" s="204">
        <f>AA126+AA139+AA141+AA146</f>
        <v>0</v>
      </c>
      <c r="AR125" s="205" t="s">
        <v>82</v>
      </c>
      <c r="AT125" s="206" t="s">
        <v>76</v>
      </c>
      <c r="AU125" s="206" t="s">
        <v>77</v>
      </c>
      <c r="AY125" s="205" t="s">
        <v>140</v>
      </c>
      <c r="BK125" s="207">
        <f>BK126+BK139+BK141+BK146</f>
        <v>0</v>
      </c>
    </row>
    <row r="126" s="9" customFormat="1" ht="19.92" customHeight="1">
      <c r="B126" s="197"/>
      <c r="C126" s="198"/>
      <c r="D126" s="208" t="s">
        <v>107</v>
      </c>
      <c r="E126" s="208"/>
      <c r="F126" s="208"/>
      <c r="G126" s="208"/>
      <c r="H126" s="208"/>
      <c r="I126" s="208"/>
      <c r="J126" s="208"/>
      <c r="K126" s="208"/>
      <c r="L126" s="208"/>
      <c r="M126" s="208"/>
      <c r="N126" s="209">
        <f>BK126</f>
        <v>0</v>
      </c>
      <c r="O126" s="210"/>
      <c r="P126" s="210"/>
      <c r="Q126" s="210"/>
      <c r="R126" s="201"/>
      <c r="T126" s="202"/>
      <c r="U126" s="198"/>
      <c r="V126" s="198"/>
      <c r="W126" s="203">
        <f>SUM(W127:W138)</f>
        <v>0</v>
      </c>
      <c r="X126" s="198"/>
      <c r="Y126" s="203">
        <f>SUM(Y127:Y138)</f>
        <v>17.818000000000001</v>
      </c>
      <c r="Z126" s="198"/>
      <c r="AA126" s="204">
        <f>SUM(AA127:AA138)</f>
        <v>0</v>
      </c>
      <c r="AR126" s="205" t="s">
        <v>82</v>
      </c>
      <c r="AT126" s="206" t="s">
        <v>76</v>
      </c>
      <c r="AU126" s="206" t="s">
        <v>82</v>
      </c>
      <c r="AY126" s="205" t="s">
        <v>140</v>
      </c>
      <c r="BK126" s="207">
        <f>SUM(BK127:BK138)</f>
        <v>0</v>
      </c>
    </row>
    <row r="127" s="1" customFormat="1" ht="38.25" customHeight="1">
      <c r="B127" s="44"/>
      <c r="C127" s="211" t="s">
        <v>82</v>
      </c>
      <c r="D127" s="211" t="s">
        <v>141</v>
      </c>
      <c r="E127" s="212" t="s">
        <v>142</v>
      </c>
      <c r="F127" s="213" t="s">
        <v>143</v>
      </c>
      <c r="G127" s="213"/>
      <c r="H127" s="213"/>
      <c r="I127" s="213"/>
      <c r="J127" s="214" t="s">
        <v>144</v>
      </c>
      <c r="K127" s="215">
        <v>100</v>
      </c>
      <c r="L127" s="216">
        <v>0</v>
      </c>
      <c r="M127" s="217"/>
      <c r="N127" s="218">
        <f>ROUND(L127*K127,2)</f>
        <v>0</v>
      </c>
      <c r="O127" s="218"/>
      <c r="P127" s="218"/>
      <c r="Q127" s="218"/>
      <c r="R127" s="46"/>
      <c r="T127" s="219" t="s">
        <v>22</v>
      </c>
      <c r="U127" s="54" t="s">
        <v>42</v>
      </c>
      <c r="V127" s="45"/>
      <c r="W127" s="220">
        <f>V127*K127</f>
        <v>0</v>
      </c>
      <c r="X127" s="220">
        <v>0</v>
      </c>
      <c r="Y127" s="220">
        <f>X127*K127</f>
        <v>0</v>
      </c>
      <c r="Z127" s="220">
        <v>0</v>
      </c>
      <c r="AA127" s="221">
        <f>Z127*K127</f>
        <v>0</v>
      </c>
      <c r="AR127" s="20" t="s">
        <v>145</v>
      </c>
      <c r="AT127" s="20" t="s">
        <v>141</v>
      </c>
      <c r="AU127" s="20" t="s">
        <v>98</v>
      </c>
      <c r="AY127" s="20" t="s">
        <v>140</v>
      </c>
      <c r="BE127" s="135">
        <f>IF(U127="základní",N127,0)</f>
        <v>0</v>
      </c>
      <c r="BF127" s="135">
        <f>IF(U127="snížená",N127,0)</f>
        <v>0</v>
      </c>
      <c r="BG127" s="135">
        <f>IF(U127="zákl. přenesená",N127,0)</f>
        <v>0</v>
      </c>
      <c r="BH127" s="135">
        <f>IF(U127="sníž. přenesená",N127,0)</f>
        <v>0</v>
      </c>
      <c r="BI127" s="135">
        <f>IF(U127="nulová",N127,0)</f>
        <v>0</v>
      </c>
      <c r="BJ127" s="20" t="s">
        <v>82</v>
      </c>
      <c r="BK127" s="135">
        <f>ROUND(L127*K127,2)</f>
        <v>0</v>
      </c>
      <c r="BL127" s="20" t="s">
        <v>145</v>
      </c>
      <c r="BM127" s="20" t="s">
        <v>146</v>
      </c>
    </row>
    <row r="128" s="1" customFormat="1" ht="25.5" customHeight="1">
      <c r="B128" s="44"/>
      <c r="C128" s="211" t="s">
        <v>98</v>
      </c>
      <c r="D128" s="211" t="s">
        <v>141</v>
      </c>
      <c r="E128" s="212" t="s">
        <v>147</v>
      </c>
      <c r="F128" s="213" t="s">
        <v>148</v>
      </c>
      <c r="G128" s="213"/>
      <c r="H128" s="213"/>
      <c r="I128" s="213"/>
      <c r="J128" s="214" t="s">
        <v>144</v>
      </c>
      <c r="K128" s="215">
        <v>100</v>
      </c>
      <c r="L128" s="216">
        <v>0</v>
      </c>
      <c r="M128" s="217"/>
      <c r="N128" s="218">
        <f>ROUND(L128*K128,2)</f>
        <v>0</v>
      </c>
      <c r="O128" s="218"/>
      <c r="P128" s="218"/>
      <c r="Q128" s="218"/>
      <c r="R128" s="46"/>
      <c r="T128" s="219" t="s">
        <v>22</v>
      </c>
      <c r="U128" s="54" t="s">
        <v>42</v>
      </c>
      <c r="V128" s="45"/>
      <c r="W128" s="220">
        <f>V128*K128</f>
        <v>0</v>
      </c>
      <c r="X128" s="220">
        <v>0.00018000000000000001</v>
      </c>
      <c r="Y128" s="220">
        <f>X128*K128</f>
        <v>0.018000000000000002</v>
      </c>
      <c r="Z128" s="220">
        <v>0</v>
      </c>
      <c r="AA128" s="221">
        <f>Z128*K128</f>
        <v>0</v>
      </c>
      <c r="AR128" s="20" t="s">
        <v>145</v>
      </c>
      <c r="AT128" s="20" t="s">
        <v>141</v>
      </c>
      <c r="AU128" s="20" t="s">
        <v>98</v>
      </c>
      <c r="AY128" s="20" t="s">
        <v>140</v>
      </c>
      <c r="BE128" s="135">
        <f>IF(U128="základní",N128,0)</f>
        <v>0</v>
      </c>
      <c r="BF128" s="135">
        <f>IF(U128="snížená",N128,0)</f>
        <v>0</v>
      </c>
      <c r="BG128" s="135">
        <f>IF(U128="zákl. přenesená",N128,0)</f>
        <v>0</v>
      </c>
      <c r="BH128" s="135">
        <f>IF(U128="sníž. přenesená",N128,0)</f>
        <v>0</v>
      </c>
      <c r="BI128" s="135">
        <f>IF(U128="nulová",N128,0)</f>
        <v>0</v>
      </c>
      <c r="BJ128" s="20" t="s">
        <v>82</v>
      </c>
      <c r="BK128" s="135">
        <f>ROUND(L128*K128,2)</f>
        <v>0</v>
      </c>
      <c r="BL128" s="20" t="s">
        <v>145</v>
      </c>
      <c r="BM128" s="20" t="s">
        <v>149</v>
      </c>
    </row>
    <row r="129" s="1" customFormat="1" ht="25.5" customHeight="1">
      <c r="B129" s="44"/>
      <c r="C129" s="211" t="s">
        <v>150</v>
      </c>
      <c r="D129" s="211" t="s">
        <v>141</v>
      </c>
      <c r="E129" s="212" t="s">
        <v>151</v>
      </c>
      <c r="F129" s="213" t="s">
        <v>152</v>
      </c>
      <c r="G129" s="213"/>
      <c r="H129" s="213"/>
      <c r="I129" s="213"/>
      <c r="J129" s="214" t="s">
        <v>153</v>
      </c>
      <c r="K129" s="215">
        <v>20</v>
      </c>
      <c r="L129" s="216">
        <v>0</v>
      </c>
      <c r="M129" s="217"/>
      <c r="N129" s="218">
        <f>ROUND(L129*K129,2)</f>
        <v>0</v>
      </c>
      <c r="O129" s="218"/>
      <c r="P129" s="218"/>
      <c r="Q129" s="218"/>
      <c r="R129" s="46"/>
      <c r="T129" s="219" t="s">
        <v>22</v>
      </c>
      <c r="U129" s="54" t="s">
        <v>42</v>
      </c>
      <c r="V129" s="45"/>
      <c r="W129" s="220">
        <f>V129*K129</f>
        <v>0</v>
      </c>
      <c r="X129" s="220">
        <v>0</v>
      </c>
      <c r="Y129" s="220">
        <f>X129*K129</f>
        <v>0</v>
      </c>
      <c r="Z129" s="220">
        <v>0</v>
      </c>
      <c r="AA129" s="221">
        <f>Z129*K129</f>
        <v>0</v>
      </c>
      <c r="AR129" s="20" t="s">
        <v>145</v>
      </c>
      <c r="AT129" s="20" t="s">
        <v>141</v>
      </c>
      <c r="AU129" s="20" t="s">
        <v>98</v>
      </c>
      <c r="AY129" s="20" t="s">
        <v>140</v>
      </c>
      <c r="BE129" s="135">
        <f>IF(U129="základní",N129,0)</f>
        <v>0</v>
      </c>
      <c r="BF129" s="135">
        <f>IF(U129="snížená",N129,0)</f>
        <v>0</v>
      </c>
      <c r="BG129" s="135">
        <f>IF(U129="zákl. přenesená",N129,0)</f>
        <v>0</v>
      </c>
      <c r="BH129" s="135">
        <f>IF(U129="sníž. přenesená",N129,0)</f>
        <v>0</v>
      </c>
      <c r="BI129" s="135">
        <f>IF(U129="nulová",N129,0)</f>
        <v>0</v>
      </c>
      <c r="BJ129" s="20" t="s">
        <v>82</v>
      </c>
      <c r="BK129" s="135">
        <f>ROUND(L129*K129,2)</f>
        <v>0</v>
      </c>
      <c r="BL129" s="20" t="s">
        <v>145</v>
      </c>
      <c r="BM129" s="20" t="s">
        <v>154</v>
      </c>
    </row>
    <row r="130" s="1" customFormat="1" ht="25.5" customHeight="1">
      <c r="B130" s="44"/>
      <c r="C130" s="211" t="s">
        <v>145</v>
      </c>
      <c r="D130" s="211" t="s">
        <v>141</v>
      </c>
      <c r="E130" s="212" t="s">
        <v>155</v>
      </c>
      <c r="F130" s="213" t="s">
        <v>156</v>
      </c>
      <c r="G130" s="213"/>
      <c r="H130" s="213"/>
      <c r="I130" s="213"/>
      <c r="J130" s="214" t="s">
        <v>153</v>
      </c>
      <c r="K130" s="215">
        <v>10</v>
      </c>
      <c r="L130" s="216">
        <v>0</v>
      </c>
      <c r="M130" s="217"/>
      <c r="N130" s="218">
        <f>ROUND(L130*K130,2)</f>
        <v>0</v>
      </c>
      <c r="O130" s="218"/>
      <c r="P130" s="218"/>
      <c r="Q130" s="218"/>
      <c r="R130" s="46"/>
      <c r="T130" s="219" t="s">
        <v>22</v>
      </c>
      <c r="U130" s="54" t="s">
        <v>42</v>
      </c>
      <c r="V130" s="45"/>
      <c r="W130" s="220">
        <f>V130*K130</f>
        <v>0</v>
      </c>
      <c r="X130" s="220">
        <v>0</v>
      </c>
      <c r="Y130" s="220">
        <f>X130*K130</f>
        <v>0</v>
      </c>
      <c r="Z130" s="220">
        <v>0</v>
      </c>
      <c r="AA130" s="221">
        <f>Z130*K130</f>
        <v>0</v>
      </c>
      <c r="AR130" s="20" t="s">
        <v>145</v>
      </c>
      <c r="AT130" s="20" t="s">
        <v>141</v>
      </c>
      <c r="AU130" s="20" t="s">
        <v>98</v>
      </c>
      <c r="AY130" s="20" t="s">
        <v>140</v>
      </c>
      <c r="BE130" s="135">
        <f>IF(U130="základní",N130,0)</f>
        <v>0</v>
      </c>
      <c r="BF130" s="135">
        <f>IF(U130="snížená",N130,0)</f>
        <v>0</v>
      </c>
      <c r="BG130" s="135">
        <f>IF(U130="zákl. přenesená",N130,0)</f>
        <v>0</v>
      </c>
      <c r="BH130" s="135">
        <f>IF(U130="sníž. přenesená",N130,0)</f>
        <v>0</v>
      </c>
      <c r="BI130" s="135">
        <f>IF(U130="nulová",N130,0)</f>
        <v>0</v>
      </c>
      <c r="BJ130" s="20" t="s">
        <v>82</v>
      </c>
      <c r="BK130" s="135">
        <f>ROUND(L130*K130,2)</f>
        <v>0</v>
      </c>
      <c r="BL130" s="20" t="s">
        <v>145</v>
      </c>
      <c r="BM130" s="20" t="s">
        <v>157</v>
      </c>
    </row>
    <row r="131" s="1" customFormat="1" ht="25.5" customHeight="1">
      <c r="B131" s="44"/>
      <c r="C131" s="211" t="s">
        <v>158</v>
      </c>
      <c r="D131" s="211" t="s">
        <v>141</v>
      </c>
      <c r="E131" s="212" t="s">
        <v>159</v>
      </c>
      <c r="F131" s="213" t="s">
        <v>160</v>
      </c>
      <c r="G131" s="213"/>
      <c r="H131" s="213"/>
      <c r="I131" s="213"/>
      <c r="J131" s="214" t="s">
        <v>153</v>
      </c>
      <c r="K131" s="215">
        <v>15</v>
      </c>
      <c r="L131" s="216">
        <v>0</v>
      </c>
      <c r="M131" s="217"/>
      <c r="N131" s="218">
        <f>ROUND(L131*K131,2)</f>
        <v>0</v>
      </c>
      <c r="O131" s="218"/>
      <c r="P131" s="218"/>
      <c r="Q131" s="218"/>
      <c r="R131" s="46"/>
      <c r="T131" s="219" t="s">
        <v>22</v>
      </c>
      <c r="U131" s="54" t="s">
        <v>42</v>
      </c>
      <c r="V131" s="45"/>
      <c r="W131" s="220">
        <f>V131*K131</f>
        <v>0</v>
      </c>
      <c r="X131" s="220">
        <v>0</v>
      </c>
      <c r="Y131" s="220">
        <f>X131*K131</f>
        <v>0</v>
      </c>
      <c r="Z131" s="220">
        <v>0</v>
      </c>
      <c r="AA131" s="221">
        <f>Z131*K131</f>
        <v>0</v>
      </c>
      <c r="AR131" s="20" t="s">
        <v>145</v>
      </c>
      <c r="AT131" s="20" t="s">
        <v>141</v>
      </c>
      <c r="AU131" s="20" t="s">
        <v>98</v>
      </c>
      <c r="AY131" s="20" t="s">
        <v>140</v>
      </c>
      <c r="BE131" s="135">
        <f>IF(U131="základní",N131,0)</f>
        <v>0</v>
      </c>
      <c r="BF131" s="135">
        <f>IF(U131="snížená",N131,0)</f>
        <v>0</v>
      </c>
      <c r="BG131" s="135">
        <f>IF(U131="zákl. přenesená",N131,0)</f>
        <v>0</v>
      </c>
      <c r="BH131" s="135">
        <f>IF(U131="sníž. přenesená",N131,0)</f>
        <v>0</v>
      </c>
      <c r="BI131" s="135">
        <f>IF(U131="nulová",N131,0)</f>
        <v>0</v>
      </c>
      <c r="BJ131" s="20" t="s">
        <v>82</v>
      </c>
      <c r="BK131" s="135">
        <f>ROUND(L131*K131,2)</f>
        <v>0</v>
      </c>
      <c r="BL131" s="20" t="s">
        <v>145</v>
      </c>
      <c r="BM131" s="20" t="s">
        <v>161</v>
      </c>
    </row>
    <row r="132" s="1" customFormat="1" ht="16.5" customHeight="1">
      <c r="B132" s="44"/>
      <c r="C132" s="211" t="s">
        <v>162</v>
      </c>
      <c r="D132" s="211" t="s">
        <v>141</v>
      </c>
      <c r="E132" s="212" t="s">
        <v>163</v>
      </c>
      <c r="F132" s="213" t="s">
        <v>164</v>
      </c>
      <c r="G132" s="213"/>
      <c r="H132" s="213"/>
      <c r="I132" s="213"/>
      <c r="J132" s="214" t="s">
        <v>153</v>
      </c>
      <c r="K132" s="215">
        <v>15</v>
      </c>
      <c r="L132" s="216">
        <v>0</v>
      </c>
      <c r="M132" s="217"/>
      <c r="N132" s="218">
        <f>ROUND(L132*K132,2)</f>
        <v>0</v>
      </c>
      <c r="O132" s="218"/>
      <c r="P132" s="218"/>
      <c r="Q132" s="218"/>
      <c r="R132" s="46"/>
      <c r="T132" s="219" t="s">
        <v>22</v>
      </c>
      <c r="U132" s="54" t="s">
        <v>42</v>
      </c>
      <c r="V132" s="45"/>
      <c r="W132" s="220">
        <f>V132*K132</f>
        <v>0</v>
      </c>
      <c r="X132" s="220">
        <v>0</v>
      </c>
      <c r="Y132" s="220">
        <f>X132*K132</f>
        <v>0</v>
      </c>
      <c r="Z132" s="220">
        <v>0</v>
      </c>
      <c r="AA132" s="221">
        <f>Z132*K132</f>
        <v>0</v>
      </c>
      <c r="AR132" s="20" t="s">
        <v>145</v>
      </c>
      <c r="AT132" s="20" t="s">
        <v>141</v>
      </c>
      <c r="AU132" s="20" t="s">
        <v>98</v>
      </c>
      <c r="AY132" s="20" t="s">
        <v>140</v>
      </c>
      <c r="BE132" s="135">
        <f>IF(U132="základní",N132,0)</f>
        <v>0</v>
      </c>
      <c r="BF132" s="135">
        <f>IF(U132="snížená",N132,0)</f>
        <v>0</v>
      </c>
      <c r="BG132" s="135">
        <f>IF(U132="zákl. přenesená",N132,0)</f>
        <v>0</v>
      </c>
      <c r="BH132" s="135">
        <f>IF(U132="sníž. přenesená",N132,0)</f>
        <v>0</v>
      </c>
      <c r="BI132" s="135">
        <f>IF(U132="nulová",N132,0)</f>
        <v>0</v>
      </c>
      <c r="BJ132" s="20" t="s">
        <v>82</v>
      </c>
      <c r="BK132" s="135">
        <f>ROUND(L132*K132,2)</f>
        <v>0</v>
      </c>
      <c r="BL132" s="20" t="s">
        <v>145</v>
      </c>
      <c r="BM132" s="20" t="s">
        <v>165</v>
      </c>
    </row>
    <row r="133" s="1" customFormat="1" ht="25.5" customHeight="1">
      <c r="B133" s="44"/>
      <c r="C133" s="211" t="s">
        <v>166</v>
      </c>
      <c r="D133" s="211" t="s">
        <v>141</v>
      </c>
      <c r="E133" s="212" t="s">
        <v>167</v>
      </c>
      <c r="F133" s="213" t="s">
        <v>168</v>
      </c>
      <c r="G133" s="213"/>
      <c r="H133" s="213"/>
      <c r="I133" s="213"/>
      <c r="J133" s="214" t="s">
        <v>169</v>
      </c>
      <c r="K133" s="215">
        <v>27</v>
      </c>
      <c r="L133" s="216">
        <v>0</v>
      </c>
      <c r="M133" s="217"/>
      <c r="N133" s="218">
        <f>ROUND(L133*K133,2)</f>
        <v>0</v>
      </c>
      <c r="O133" s="218"/>
      <c r="P133" s="218"/>
      <c r="Q133" s="218"/>
      <c r="R133" s="46"/>
      <c r="T133" s="219" t="s">
        <v>22</v>
      </c>
      <c r="U133" s="54" t="s">
        <v>42</v>
      </c>
      <c r="V133" s="45"/>
      <c r="W133" s="220">
        <f>V133*K133</f>
        <v>0</v>
      </c>
      <c r="X133" s="220">
        <v>0</v>
      </c>
      <c r="Y133" s="220">
        <f>X133*K133</f>
        <v>0</v>
      </c>
      <c r="Z133" s="220">
        <v>0</v>
      </c>
      <c r="AA133" s="221">
        <f>Z133*K133</f>
        <v>0</v>
      </c>
      <c r="AR133" s="20" t="s">
        <v>145</v>
      </c>
      <c r="AT133" s="20" t="s">
        <v>141</v>
      </c>
      <c r="AU133" s="20" t="s">
        <v>98</v>
      </c>
      <c r="AY133" s="20" t="s">
        <v>140</v>
      </c>
      <c r="BE133" s="135">
        <f>IF(U133="základní",N133,0)</f>
        <v>0</v>
      </c>
      <c r="BF133" s="135">
        <f>IF(U133="snížená",N133,0)</f>
        <v>0</v>
      </c>
      <c r="BG133" s="135">
        <f>IF(U133="zákl. přenesená",N133,0)</f>
        <v>0</v>
      </c>
      <c r="BH133" s="135">
        <f>IF(U133="sníž. přenesená",N133,0)</f>
        <v>0</v>
      </c>
      <c r="BI133" s="135">
        <f>IF(U133="nulová",N133,0)</f>
        <v>0</v>
      </c>
      <c r="BJ133" s="20" t="s">
        <v>82</v>
      </c>
      <c r="BK133" s="135">
        <f>ROUND(L133*K133,2)</f>
        <v>0</v>
      </c>
      <c r="BL133" s="20" t="s">
        <v>145</v>
      </c>
      <c r="BM133" s="20" t="s">
        <v>170</v>
      </c>
    </row>
    <row r="134" s="1" customFormat="1" ht="38.25" customHeight="1">
      <c r="B134" s="44"/>
      <c r="C134" s="211" t="s">
        <v>171</v>
      </c>
      <c r="D134" s="211" t="s">
        <v>141</v>
      </c>
      <c r="E134" s="212" t="s">
        <v>172</v>
      </c>
      <c r="F134" s="213" t="s">
        <v>173</v>
      </c>
      <c r="G134" s="213"/>
      <c r="H134" s="213"/>
      <c r="I134" s="213"/>
      <c r="J134" s="214" t="s">
        <v>153</v>
      </c>
      <c r="K134" s="215">
        <v>5</v>
      </c>
      <c r="L134" s="216">
        <v>0</v>
      </c>
      <c r="M134" s="217"/>
      <c r="N134" s="218">
        <f>ROUND(L134*K134,2)</f>
        <v>0</v>
      </c>
      <c r="O134" s="218"/>
      <c r="P134" s="218"/>
      <c r="Q134" s="218"/>
      <c r="R134" s="46"/>
      <c r="T134" s="219" t="s">
        <v>22</v>
      </c>
      <c r="U134" s="54" t="s">
        <v>42</v>
      </c>
      <c r="V134" s="45"/>
      <c r="W134" s="220">
        <f>V134*K134</f>
        <v>0</v>
      </c>
      <c r="X134" s="220">
        <v>0</v>
      </c>
      <c r="Y134" s="220">
        <f>X134*K134</f>
        <v>0</v>
      </c>
      <c r="Z134" s="220">
        <v>0</v>
      </c>
      <c r="AA134" s="221">
        <f>Z134*K134</f>
        <v>0</v>
      </c>
      <c r="AR134" s="20" t="s">
        <v>145</v>
      </c>
      <c r="AT134" s="20" t="s">
        <v>141</v>
      </c>
      <c r="AU134" s="20" t="s">
        <v>98</v>
      </c>
      <c r="AY134" s="20" t="s">
        <v>140</v>
      </c>
      <c r="BE134" s="135">
        <f>IF(U134="základní",N134,0)</f>
        <v>0</v>
      </c>
      <c r="BF134" s="135">
        <f>IF(U134="snížená",N134,0)</f>
        <v>0</v>
      </c>
      <c r="BG134" s="135">
        <f>IF(U134="zákl. přenesená",N134,0)</f>
        <v>0</v>
      </c>
      <c r="BH134" s="135">
        <f>IF(U134="sníž. přenesená",N134,0)</f>
        <v>0</v>
      </c>
      <c r="BI134" s="135">
        <f>IF(U134="nulová",N134,0)</f>
        <v>0</v>
      </c>
      <c r="BJ134" s="20" t="s">
        <v>82</v>
      </c>
      <c r="BK134" s="135">
        <f>ROUND(L134*K134,2)</f>
        <v>0</v>
      </c>
      <c r="BL134" s="20" t="s">
        <v>145</v>
      </c>
      <c r="BM134" s="20" t="s">
        <v>174</v>
      </c>
    </row>
    <row r="135" s="1" customFormat="1" ht="38.25" customHeight="1">
      <c r="B135" s="44"/>
      <c r="C135" s="211" t="s">
        <v>175</v>
      </c>
      <c r="D135" s="211" t="s">
        <v>141</v>
      </c>
      <c r="E135" s="212" t="s">
        <v>176</v>
      </c>
      <c r="F135" s="213" t="s">
        <v>177</v>
      </c>
      <c r="G135" s="213"/>
      <c r="H135" s="213"/>
      <c r="I135" s="213"/>
      <c r="J135" s="214" t="s">
        <v>153</v>
      </c>
      <c r="K135" s="215">
        <v>8.9000000000000004</v>
      </c>
      <c r="L135" s="216">
        <v>0</v>
      </c>
      <c r="M135" s="217"/>
      <c r="N135" s="218">
        <f>ROUND(L135*K135,2)</f>
        <v>0</v>
      </c>
      <c r="O135" s="218"/>
      <c r="P135" s="218"/>
      <c r="Q135" s="218"/>
      <c r="R135" s="46"/>
      <c r="T135" s="219" t="s">
        <v>22</v>
      </c>
      <c r="U135" s="54" t="s">
        <v>42</v>
      </c>
      <c r="V135" s="45"/>
      <c r="W135" s="220">
        <f>V135*K135</f>
        <v>0</v>
      </c>
      <c r="X135" s="220">
        <v>0</v>
      </c>
      <c r="Y135" s="220">
        <f>X135*K135</f>
        <v>0</v>
      </c>
      <c r="Z135" s="220">
        <v>0</v>
      </c>
      <c r="AA135" s="221">
        <f>Z135*K135</f>
        <v>0</v>
      </c>
      <c r="AR135" s="20" t="s">
        <v>145</v>
      </c>
      <c r="AT135" s="20" t="s">
        <v>141</v>
      </c>
      <c r="AU135" s="20" t="s">
        <v>98</v>
      </c>
      <c r="AY135" s="20" t="s">
        <v>140</v>
      </c>
      <c r="BE135" s="135">
        <f>IF(U135="základní",N135,0)</f>
        <v>0</v>
      </c>
      <c r="BF135" s="135">
        <f>IF(U135="snížená",N135,0)</f>
        <v>0</v>
      </c>
      <c r="BG135" s="135">
        <f>IF(U135="zákl. přenesená",N135,0)</f>
        <v>0</v>
      </c>
      <c r="BH135" s="135">
        <f>IF(U135="sníž. přenesená",N135,0)</f>
        <v>0</v>
      </c>
      <c r="BI135" s="135">
        <f>IF(U135="nulová",N135,0)</f>
        <v>0</v>
      </c>
      <c r="BJ135" s="20" t="s">
        <v>82</v>
      </c>
      <c r="BK135" s="135">
        <f>ROUND(L135*K135,2)</f>
        <v>0</v>
      </c>
      <c r="BL135" s="20" t="s">
        <v>145</v>
      </c>
      <c r="BM135" s="20" t="s">
        <v>178</v>
      </c>
    </row>
    <row r="136" s="1" customFormat="1" ht="25.5" customHeight="1">
      <c r="B136" s="44"/>
      <c r="C136" s="222" t="s">
        <v>179</v>
      </c>
      <c r="D136" s="222" t="s">
        <v>180</v>
      </c>
      <c r="E136" s="223" t="s">
        <v>181</v>
      </c>
      <c r="F136" s="224" t="s">
        <v>182</v>
      </c>
      <c r="G136" s="224"/>
      <c r="H136" s="224"/>
      <c r="I136" s="224"/>
      <c r="J136" s="225" t="s">
        <v>169</v>
      </c>
      <c r="K136" s="226">
        <v>17.800000000000001</v>
      </c>
      <c r="L136" s="227">
        <v>0</v>
      </c>
      <c r="M136" s="228"/>
      <c r="N136" s="229">
        <f>ROUND(L136*K136,2)</f>
        <v>0</v>
      </c>
      <c r="O136" s="218"/>
      <c r="P136" s="218"/>
      <c r="Q136" s="218"/>
      <c r="R136" s="46"/>
      <c r="T136" s="219" t="s">
        <v>22</v>
      </c>
      <c r="U136" s="54" t="s">
        <v>42</v>
      </c>
      <c r="V136" s="45"/>
      <c r="W136" s="220">
        <f>V136*K136</f>
        <v>0</v>
      </c>
      <c r="X136" s="220">
        <v>1</v>
      </c>
      <c r="Y136" s="220">
        <f>X136*K136</f>
        <v>17.800000000000001</v>
      </c>
      <c r="Z136" s="220">
        <v>0</v>
      </c>
      <c r="AA136" s="221">
        <f>Z136*K136</f>
        <v>0</v>
      </c>
      <c r="AR136" s="20" t="s">
        <v>171</v>
      </c>
      <c r="AT136" s="20" t="s">
        <v>180</v>
      </c>
      <c r="AU136" s="20" t="s">
        <v>98</v>
      </c>
      <c r="AY136" s="20" t="s">
        <v>140</v>
      </c>
      <c r="BE136" s="135">
        <f>IF(U136="základní",N136,0)</f>
        <v>0</v>
      </c>
      <c r="BF136" s="135">
        <f>IF(U136="snížená",N136,0)</f>
        <v>0</v>
      </c>
      <c r="BG136" s="135">
        <f>IF(U136="zákl. přenesená",N136,0)</f>
        <v>0</v>
      </c>
      <c r="BH136" s="135">
        <f>IF(U136="sníž. přenesená",N136,0)</f>
        <v>0</v>
      </c>
      <c r="BI136" s="135">
        <f>IF(U136="nulová",N136,0)</f>
        <v>0</v>
      </c>
      <c r="BJ136" s="20" t="s">
        <v>82</v>
      </c>
      <c r="BK136" s="135">
        <f>ROUND(L136*K136,2)</f>
        <v>0</v>
      </c>
      <c r="BL136" s="20" t="s">
        <v>145</v>
      </c>
      <c r="BM136" s="20" t="s">
        <v>183</v>
      </c>
    </row>
    <row r="137" s="1" customFormat="1" ht="38.25" customHeight="1">
      <c r="B137" s="44"/>
      <c r="C137" s="211" t="s">
        <v>184</v>
      </c>
      <c r="D137" s="211" t="s">
        <v>141</v>
      </c>
      <c r="E137" s="212" t="s">
        <v>185</v>
      </c>
      <c r="F137" s="213" t="s">
        <v>186</v>
      </c>
      <c r="G137" s="213"/>
      <c r="H137" s="213"/>
      <c r="I137" s="213"/>
      <c r="J137" s="214" t="s">
        <v>153</v>
      </c>
      <c r="K137" s="215">
        <v>8.9000000000000004</v>
      </c>
      <c r="L137" s="216">
        <v>0</v>
      </c>
      <c r="M137" s="217"/>
      <c r="N137" s="218">
        <f>ROUND(L137*K137,2)</f>
        <v>0</v>
      </c>
      <c r="O137" s="218"/>
      <c r="P137" s="218"/>
      <c r="Q137" s="218"/>
      <c r="R137" s="46"/>
      <c r="T137" s="219" t="s">
        <v>22</v>
      </c>
      <c r="U137" s="54" t="s">
        <v>42</v>
      </c>
      <c r="V137" s="45"/>
      <c r="W137" s="220">
        <f>V137*K137</f>
        <v>0</v>
      </c>
      <c r="X137" s="220">
        <v>0</v>
      </c>
      <c r="Y137" s="220">
        <f>X137*K137</f>
        <v>0</v>
      </c>
      <c r="Z137" s="220">
        <v>0</v>
      </c>
      <c r="AA137" s="221">
        <f>Z137*K137</f>
        <v>0</v>
      </c>
      <c r="AR137" s="20" t="s">
        <v>145</v>
      </c>
      <c r="AT137" s="20" t="s">
        <v>141</v>
      </c>
      <c r="AU137" s="20" t="s">
        <v>98</v>
      </c>
      <c r="AY137" s="20" t="s">
        <v>140</v>
      </c>
      <c r="BE137" s="135">
        <f>IF(U137="základní",N137,0)</f>
        <v>0</v>
      </c>
      <c r="BF137" s="135">
        <f>IF(U137="snížená",N137,0)</f>
        <v>0</v>
      </c>
      <c r="BG137" s="135">
        <f>IF(U137="zákl. přenesená",N137,0)</f>
        <v>0</v>
      </c>
      <c r="BH137" s="135">
        <f>IF(U137="sníž. přenesená",N137,0)</f>
        <v>0</v>
      </c>
      <c r="BI137" s="135">
        <f>IF(U137="nulová",N137,0)</f>
        <v>0</v>
      </c>
      <c r="BJ137" s="20" t="s">
        <v>82</v>
      </c>
      <c r="BK137" s="135">
        <f>ROUND(L137*K137,2)</f>
        <v>0</v>
      </c>
      <c r="BL137" s="20" t="s">
        <v>145</v>
      </c>
      <c r="BM137" s="20" t="s">
        <v>187</v>
      </c>
    </row>
    <row r="138" s="1" customFormat="1" ht="16.5" customHeight="1">
      <c r="B138" s="44"/>
      <c r="C138" s="211" t="s">
        <v>188</v>
      </c>
      <c r="D138" s="211" t="s">
        <v>141</v>
      </c>
      <c r="E138" s="212" t="s">
        <v>189</v>
      </c>
      <c r="F138" s="213" t="s">
        <v>190</v>
      </c>
      <c r="G138" s="213"/>
      <c r="H138" s="213"/>
      <c r="I138" s="213"/>
      <c r="J138" s="214" t="s">
        <v>144</v>
      </c>
      <c r="K138" s="215">
        <v>30</v>
      </c>
      <c r="L138" s="216">
        <v>0</v>
      </c>
      <c r="M138" s="217"/>
      <c r="N138" s="218">
        <f>ROUND(L138*K138,2)</f>
        <v>0</v>
      </c>
      <c r="O138" s="218"/>
      <c r="P138" s="218"/>
      <c r="Q138" s="218"/>
      <c r="R138" s="46"/>
      <c r="T138" s="219" t="s">
        <v>22</v>
      </c>
      <c r="U138" s="54" t="s">
        <v>42</v>
      </c>
      <c r="V138" s="45"/>
      <c r="W138" s="220">
        <f>V138*K138</f>
        <v>0</v>
      </c>
      <c r="X138" s="220">
        <v>0</v>
      </c>
      <c r="Y138" s="220">
        <f>X138*K138</f>
        <v>0</v>
      </c>
      <c r="Z138" s="220">
        <v>0</v>
      </c>
      <c r="AA138" s="221">
        <f>Z138*K138</f>
        <v>0</v>
      </c>
      <c r="AR138" s="20" t="s">
        <v>145</v>
      </c>
      <c r="AT138" s="20" t="s">
        <v>141</v>
      </c>
      <c r="AU138" s="20" t="s">
        <v>98</v>
      </c>
      <c r="AY138" s="20" t="s">
        <v>140</v>
      </c>
      <c r="BE138" s="135">
        <f>IF(U138="základní",N138,0)</f>
        <v>0</v>
      </c>
      <c r="BF138" s="135">
        <f>IF(U138="snížená",N138,0)</f>
        <v>0</v>
      </c>
      <c r="BG138" s="135">
        <f>IF(U138="zákl. přenesená",N138,0)</f>
        <v>0</v>
      </c>
      <c r="BH138" s="135">
        <f>IF(U138="sníž. přenesená",N138,0)</f>
        <v>0</v>
      </c>
      <c r="BI138" s="135">
        <f>IF(U138="nulová",N138,0)</f>
        <v>0</v>
      </c>
      <c r="BJ138" s="20" t="s">
        <v>82</v>
      </c>
      <c r="BK138" s="135">
        <f>ROUND(L138*K138,2)</f>
        <v>0</v>
      </c>
      <c r="BL138" s="20" t="s">
        <v>145</v>
      </c>
      <c r="BM138" s="20" t="s">
        <v>191</v>
      </c>
    </row>
    <row r="139" s="9" customFormat="1" ht="29.88" customHeight="1">
      <c r="B139" s="197"/>
      <c r="C139" s="198"/>
      <c r="D139" s="208" t="s">
        <v>108</v>
      </c>
      <c r="E139" s="208"/>
      <c r="F139" s="208"/>
      <c r="G139" s="208"/>
      <c r="H139" s="208"/>
      <c r="I139" s="208"/>
      <c r="J139" s="208"/>
      <c r="K139" s="208"/>
      <c r="L139" s="208"/>
      <c r="M139" s="208"/>
      <c r="N139" s="230">
        <f>BK139</f>
        <v>0</v>
      </c>
      <c r="O139" s="231"/>
      <c r="P139" s="231"/>
      <c r="Q139" s="231"/>
      <c r="R139" s="201"/>
      <c r="T139" s="202"/>
      <c r="U139" s="198"/>
      <c r="V139" s="198"/>
      <c r="W139" s="203">
        <f>W140</f>
        <v>0</v>
      </c>
      <c r="X139" s="198"/>
      <c r="Y139" s="203">
        <f>Y140</f>
        <v>0</v>
      </c>
      <c r="Z139" s="198"/>
      <c r="AA139" s="204">
        <f>AA140</f>
        <v>0</v>
      </c>
      <c r="AR139" s="205" t="s">
        <v>82</v>
      </c>
      <c r="AT139" s="206" t="s">
        <v>76</v>
      </c>
      <c r="AU139" s="206" t="s">
        <v>82</v>
      </c>
      <c r="AY139" s="205" t="s">
        <v>140</v>
      </c>
      <c r="BK139" s="207">
        <f>BK140</f>
        <v>0</v>
      </c>
    </row>
    <row r="140" s="1" customFormat="1" ht="25.5" customHeight="1">
      <c r="B140" s="44"/>
      <c r="C140" s="211" t="s">
        <v>192</v>
      </c>
      <c r="D140" s="211" t="s">
        <v>141</v>
      </c>
      <c r="E140" s="212" t="s">
        <v>193</v>
      </c>
      <c r="F140" s="213" t="s">
        <v>194</v>
      </c>
      <c r="G140" s="213"/>
      <c r="H140" s="213"/>
      <c r="I140" s="213"/>
      <c r="J140" s="214" t="s">
        <v>153</v>
      </c>
      <c r="K140" s="215">
        <v>3</v>
      </c>
      <c r="L140" s="216">
        <v>0</v>
      </c>
      <c r="M140" s="217"/>
      <c r="N140" s="218">
        <f>ROUND(L140*K140,2)</f>
        <v>0</v>
      </c>
      <c r="O140" s="218"/>
      <c r="P140" s="218"/>
      <c r="Q140" s="218"/>
      <c r="R140" s="46"/>
      <c r="T140" s="219" t="s">
        <v>22</v>
      </c>
      <c r="U140" s="54" t="s">
        <v>42</v>
      </c>
      <c r="V140" s="45"/>
      <c r="W140" s="220">
        <f>V140*K140</f>
        <v>0</v>
      </c>
      <c r="X140" s="220">
        <v>0</v>
      </c>
      <c r="Y140" s="220">
        <f>X140*K140</f>
        <v>0</v>
      </c>
      <c r="Z140" s="220">
        <v>0</v>
      </c>
      <c r="AA140" s="221">
        <f>Z140*K140</f>
        <v>0</v>
      </c>
      <c r="AR140" s="20" t="s">
        <v>145</v>
      </c>
      <c r="AT140" s="20" t="s">
        <v>141</v>
      </c>
      <c r="AU140" s="20" t="s">
        <v>98</v>
      </c>
      <c r="AY140" s="20" t="s">
        <v>140</v>
      </c>
      <c r="BE140" s="135">
        <f>IF(U140="základní",N140,0)</f>
        <v>0</v>
      </c>
      <c r="BF140" s="135">
        <f>IF(U140="snížená",N140,0)</f>
        <v>0</v>
      </c>
      <c r="BG140" s="135">
        <f>IF(U140="zákl. přenesená",N140,0)</f>
        <v>0</v>
      </c>
      <c r="BH140" s="135">
        <f>IF(U140="sníž. přenesená",N140,0)</f>
        <v>0</v>
      </c>
      <c r="BI140" s="135">
        <f>IF(U140="nulová",N140,0)</f>
        <v>0</v>
      </c>
      <c r="BJ140" s="20" t="s">
        <v>82</v>
      </c>
      <c r="BK140" s="135">
        <f>ROUND(L140*K140,2)</f>
        <v>0</v>
      </c>
      <c r="BL140" s="20" t="s">
        <v>145</v>
      </c>
      <c r="BM140" s="20" t="s">
        <v>195</v>
      </c>
    </row>
    <row r="141" s="9" customFormat="1" ht="29.88" customHeight="1">
      <c r="B141" s="197"/>
      <c r="C141" s="198"/>
      <c r="D141" s="208" t="s">
        <v>109</v>
      </c>
      <c r="E141" s="208"/>
      <c r="F141" s="208"/>
      <c r="G141" s="208"/>
      <c r="H141" s="208"/>
      <c r="I141" s="208"/>
      <c r="J141" s="208"/>
      <c r="K141" s="208"/>
      <c r="L141" s="208"/>
      <c r="M141" s="208"/>
      <c r="N141" s="230">
        <f>BK141</f>
        <v>0</v>
      </c>
      <c r="O141" s="231"/>
      <c r="P141" s="231"/>
      <c r="Q141" s="231"/>
      <c r="R141" s="201"/>
      <c r="T141" s="202"/>
      <c r="U141" s="198"/>
      <c r="V141" s="198"/>
      <c r="W141" s="203">
        <f>SUM(W142:W145)</f>
        <v>0</v>
      </c>
      <c r="X141" s="198"/>
      <c r="Y141" s="203">
        <f>SUM(Y142:Y145)</f>
        <v>0.21380000000000002</v>
      </c>
      <c r="Z141" s="198"/>
      <c r="AA141" s="204">
        <f>SUM(AA142:AA145)</f>
        <v>0</v>
      </c>
      <c r="AR141" s="205" t="s">
        <v>82</v>
      </c>
      <c r="AT141" s="206" t="s">
        <v>76</v>
      </c>
      <c r="AU141" s="206" t="s">
        <v>82</v>
      </c>
      <c r="AY141" s="205" t="s">
        <v>140</v>
      </c>
      <c r="BK141" s="207">
        <f>SUM(BK142:BK145)</f>
        <v>0</v>
      </c>
    </row>
    <row r="142" s="1" customFormat="1" ht="25.5" customHeight="1">
      <c r="B142" s="44"/>
      <c r="C142" s="211" t="s">
        <v>196</v>
      </c>
      <c r="D142" s="211" t="s">
        <v>141</v>
      </c>
      <c r="E142" s="212" t="s">
        <v>197</v>
      </c>
      <c r="F142" s="213" t="s">
        <v>198</v>
      </c>
      <c r="G142" s="213"/>
      <c r="H142" s="213"/>
      <c r="I142" s="213"/>
      <c r="J142" s="214" t="s">
        <v>199</v>
      </c>
      <c r="K142" s="215">
        <v>25</v>
      </c>
      <c r="L142" s="216">
        <v>0</v>
      </c>
      <c r="M142" s="217"/>
      <c r="N142" s="218">
        <f>ROUND(L142*K142,2)</f>
        <v>0</v>
      </c>
      <c r="O142" s="218"/>
      <c r="P142" s="218"/>
      <c r="Q142" s="218"/>
      <c r="R142" s="46"/>
      <c r="T142" s="219" t="s">
        <v>22</v>
      </c>
      <c r="U142" s="54" t="s">
        <v>42</v>
      </c>
      <c r="V142" s="45"/>
      <c r="W142" s="220">
        <f>V142*K142</f>
        <v>0</v>
      </c>
      <c r="X142" s="220">
        <v>3.0000000000000001E-05</v>
      </c>
      <c r="Y142" s="220">
        <f>X142*K142</f>
        <v>0.00075000000000000002</v>
      </c>
      <c r="Z142" s="220">
        <v>0</v>
      </c>
      <c r="AA142" s="221">
        <f>Z142*K142</f>
        <v>0</v>
      </c>
      <c r="AR142" s="20" t="s">
        <v>145</v>
      </c>
      <c r="AT142" s="20" t="s">
        <v>141</v>
      </c>
      <c r="AU142" s="20" t="s">
        <v>98</v>
      </c>
      <c r="AY142" s="20" t="s">
        <v>140</v>
      </c>
      <c r="BE142" s="135">
        <f>IF(U142="základní",N142,0)</f>
        <v>0</v>
      </c>
      <c r="BF142" s="135">
        <f>IF(U142="snížená",N142,0)</f>
        <v>0</v>
      </c>
      <c r="BG142" s="135">
        <f>IF(U142="zákl. přenesená",N142,0)</f>
        <v>0</v>
      </c>
      <c r="BH142" s="135">
        <f>IF(U142="sníž. přenesená",N142,0)</f>
        <v>0</v>
      </c>
      <c r="BI142" s="135">
        <f>IF(U142="nulová",N142,0)</f>
        <v>0</v>
      </c>
      <c r="BJ142" s="20" t="s">
        <v>82</v>
      </c>
      <c r="BK142" s="135">
        <f>ROUND(L142*K142,2)</f>
        <v>0</v>
      </c>
      <c r="BL142" s="20" t="s">
        <v>145</v>
      </c>
      <c r="BM142" s="20" t="s">
        <v>200</v>
      </c>
    </row>
    <row r="143" s="1" customFormat="1" ht="16.5" customHeight="1">
      <c r="B143" s="44"/>
      <c r="C143" s="222" t="s">
        <v>11</v>
      </c>
      <c r="D143" s="222" t="s">
        <v>180</v>
      </c>
      <c r="E143" s="223" t="s">
        <v>201</v>
      </c>
      <c r="F143" s="224" t="s">
        <v>202</v>
      </c>
      <c r="G143" s="224"/>
      <c r="H143" s="224"/>
      <c r="I143" s="224"/>
      <c r="J143" s="225" t="s">
        <v>199</v>
      </c>
      <c r="K143" s="226">
        <v>25</v>
      </c>
      <c r="L143" s="227">
        <v>0</v>
      </c>
      <c r="M143" s="228"/>
      <c r="N143" s="229">
        <f>ROUND(L143*K143,2)</f>
        <v>0</v>
      </c>
      <c r="O143" s="218"/>
      <c r="P143" s="218"/>
      <c r="Q143" s="218"/>
      <c r="R143" s="46"/>
      <c r="T143" s="219" t="s">
        <v>22</v>
      </c>
      <c r="U143" s="54" t="s">
        <v>42</v>
      </c>
      <c r="V143" s="45"/>
      <c r="W143" s="220">
        <f>V143*K143</f>
        <v>0</v>
      </c>
      <c r="X143" s="220">
        <v>0.0082100000000000003</v>
      </c>
      <c r="Y143" s="220">
        <f>X143*K143</f>
        <v>0.20525000000000002</v>
      </c>
      <c r="Z143" s="220">
        <v>0</v>
      </c>
      <c r="AA143" s="221">
        <f>Z143*K143</f>
        <v>0</v>
      </c>
      <c r="AR143" s="20" t="s">
        <v>171</v>
      </c>
      <c r="AT143" s="20" t="s">
        <v>180</v>
      </c>
      <c r="AU143" s="20" t="s">
        <v>98</v>
      </c>
      <c r="AY143" s="20" t="s">
        <v>140</v>
      </c>
      <c r="BE143" s="135">
        <f>IF(U143="základní",N143,0)</f>
        <v>0</v>
      </c>
      <c r="BF143" s="135">
        <f>IF(U143="snížená",N143,0)</f>
        <v>0</v>
      </c>
      <c r="BG143" s="135">
        <f>IF(U143="zákl. přenesená",N143,0)</f>
        <v>0</v>
      </c>
      <c r="BH143" s="135">
        <f>IF(U143="sníž. přenesená",N143,0)</f>
        <v>0</v>
      </c>
      <c r="BI143" s="135">
        <f>IF(U143="nulová",N143,0)</f>
        <v>0</v>
      </c>
      <c r="BJ143" s="20" t="s">
        <v>82</v>
      </c>
      <c r="BK143" s="135">
        <f>ROUND(L143*K143,2)</f>
        <v>0</v>
      </c>
      <c r="BL143" s="20" t="s">
        <v>145</v>
      </c>
      <c r="BM143" s="20" t="s">
        <v>203</v>
      </c>
    </row>
    <row r="144" s="1" customFormat="1" ht="25.5" customHeight="1">
      <c r="B144" s="44"/>
      <c r="C144" s="211" t="s">
        <v>204</v>
      </c>
      <c r="D144" s="211" t="s">
        <v>141</v>
      </c>
      <c r="E144" s="212" t="s">
        <v>205</v>
      </c>
      <c r="F144" s="213" t="s">
        <v>206</v>
      </c>
      <c r="G144" s="213"/>
      <c r="H144" s="213"/>
      <c r="I144" s="213"/>
      <c r="J144" s="214" t="s">
        <v>207</v>
      </c>
      <c r="K144" s="215">
        <v>3</v>
      </c>
      <c r="L144" s="216">
        <v>0</v>
      </c>
      <c r="M144" s="217"/>
      <c r="N144" s="218">
        <f>ROUND(L144*K144,2)</f>
        <v>0</v>
      </c>
      <c r="O144" s="218"/>
      <c r="P144" s="218"/>
      <c r="Q144" s="218"/>
      <c r="R144" s="46"/>
      <c r="T144" s="219" t="s">
        <v>22</v>
      </c>
      <c r="U144" s="54" t="s">
        <v>42</v>
      </c>
      <c r="V144" s="45"/>
      <c r="W144" s="220">
        <f>V144*K144</f>
        <v>0</v>
      </c>
      <c r="X144" s="220">
        <v>0.00010000000000000001</v>
      </c>
      <c r="Y144" s="220">
        <f>X144*K144</f>
        <v>0.00030000000000000003</v>
      </c>
      <c r="Z144" s="220">
        <v>0</v>
      </c>
      <c r="AA144" s="221">
        <f>Z144*K144</f>
        <v>0</v>
      </c>
      <c r="AR144" s="20" t="s">
        <v>145</v>
      </c>
      <c r="AT144" s="20" t="s">
        <v>141</v>
      </c>
      <c r="AU144" s="20" t="s">
        <v>98</v>
      </c>
      <c r="AY144" s="20" t="s">
        <v>140</v>
      </c>
      <c r="BE144" s="135">
        <f>IF(U144="základní",N144,0)</f>
        <v>0</v>
      </c>
      <c r="BF144" s="135">
        <f>IF(U144="snížená",N144,0)</f>
        <v>0</v>
      </c>
      <c r="BG144" s="135">
        <f>IF(U144="zákl. přenesená",N144,0)</f>
        <v>0</v>
      </c>
      <c r="BH144" s="135">
        <f>IF(U144="sníž. přenesená",N144,0)</f>
        <v>0</v>
      </c>
      <c r="BI144" s="135">
        <f>IF(U144="nulová",N144,0)</f>
        <v>0</v>
      </c>
      <c r="BJ144" s="20" t="s">
        <v>82</v>
      </c>
      <c r="BK144" s="135">
        <f>ROUND(L144*K144,2)</f>
        <v>0</v>
      </c>
      <c r="BL144" s="20" t="s">
        <v>145</v>
      </c>
      <c r="BM144" s="20" t="s">
        <v>208</v>
      </c>
    </row>
    <row r="145" s="1" customFormat="1" ht="16.5" customHeight="1">
      <c r="B145" s="44"/>
      <c r="C145" s="222" t="s">
        <v>209</v>
      </c>
      <c r="D145" s="222" t="s">
        <v>180</v>
      </c>
      <c r="E145" s="223" t="s">
        <v>210</v>
      </c>
      <c r="F145" s="224" t="s">
        <v>211</v>
      </c>
      <c r="G145" s="224"/>
      <c r="H145" s="224"/>
      <c r="I145" s="224"/>
      <c r="J145" s="225" t="s">
        <v>207</v>
      </c>
      <c r="K145" s="226">
        <v>3</v>
      </c>
      <c r="L145" s="227">
        <v>0</v>
      </c>
      <c r="M145" s="228"/>
      <c r="N145" s="229">
        <f>ROUND(L145*K145,2)</f>
        <v>0</v>
      </c>
      <c r="O145" s="218"/>
      <c r="P145" s="218"/>
      <c r="Q145" s="218"/>
      <c r="R145" s="46"/>
      <c r="T145" s="219" t="s">
        <v>22</v>
      </c>
      <c r="U145" s="54" t="s">
        <v>42</v>
      </c>
      <c r="V145" s="45"/>
      <c r="W145" s="220">
        <f>V145*K145</f>
        <v>0</v>
      </c>
      <c r="X145" s="220">
        <v>0.0025000000000000001</v>
      </c>
      <c r="Y145" s="220">
        <f>X145*K145</f>
        <v>0.0074999999999999997</v>
      </c>
      <c r="Z145" s="220">
        <v>0</v>
      </c>
      <c r="AA145" s="221">
        <f>Z145*K145</f>
        <v>0</v>
      </c>
      <c r="AR145" s="20" t="s">
        <v>171</v>
      </c>
      <c r="AT145" s="20" t="s">
        <v>180</v>
      </c>
      <c r="AU145" s="20" t="s">
        <v>98</v>
      </c>
      <c r="AY145" s="20" t="s">
        <v>140</v>
      </c>
      <c r="BE145" s="135">
        <f>IF(U145="základní",N145,0)</f>
        <v>0</v>
      </c>
      <c r="BF145" s="135">
        <f>IF(U145="snížená",N145,0)</f>
        <v>0</v>
      </c>
      <c r="BG145" s="135">
        <f>IF(U145="zákl. přenesená",N145,0)</f>
        <v>0</v>
      </c>
      <c r="BH145" s="135">
        <f>IF(U145="sníž. přenesená",N145,0)</f>
        <v>0</v>
      </c>
      <c r="BI145" s="135">
        <f>IF(U145="nulová",N145,0)</f>
        <v>0</v>
      </c>
      <c r="BJ145" s="20" t="s">
        <v>82</v>
      </c>
      <c r="BK145" s="135">
        <f>ROUND(L145*K145,2)</f>
        <v>0</v>
      </c>
      <c r="BL145" s="20" t="s">
        <v>145</v>
      </c>
      <c r="BM145" s="20" t="s">
        <v>212</v>
      </c>
    </row>
    <row r="146" s="9" customFormat="1" ht="29.88" customHeight="1">
      <c r="B146" s="197"/>
      <c r="C146" s="198"/>
      <c r="D146" s="208" t="s">
        <v>110</v>
      </c>
      <c r="E146" s="208"/>
      <c r="F146" s="208"/>
      <c r="G146" s="208"/>
      <c r="H146" s="208"/>
      <c r="I146" s="208"/>
      <c r="J146" s="208"/>
      <c r="K146" s="208"/>
      <c r="L146" s="208"/>
      <c r="M146" s="208"/>
      <c r="N146" s="230">
        <f>BK146</f>
        <v>0</v>
      </c>
      <c r="O146" s="231"/>
      <c r="P146" s="231"/>
      <c r="Q146" s="231"/>
      <c r="R146" s="201"/>
      <c r="T146" s="202"/>
      <c r="U146" s="198"/>
      <c r="V146" s="198"/>
      <c r="W146" s="203">
        <f>SUM(W147:W154)</f>
        <v>0</v>
      </c>
      <c r="X146" s="198"/>
      <c r="Y146" s="203">
        <f>SUM(Y147:Y154)</f>
        <v>11.96411</v>
      </c>
      <c r="Z146" s="198"/>
      <c r="AA146" s="204">
        <f>SUM(AA147:AA154)</f>
        <v>0</v>
      </c>
      <c r="AR146" s="205" t="s">
        <v>82</v>
      </c>
      <c r="AT146" s="206" t="s">
        <v>76</v>
      </c>
      <c r="AU146" s="206" t="s">
        <v>82</v>
      </c>
      <c r="AY146" s="205" t="s">
        <v>140</v>
      </c>
      <c r="BK146" s="207">
        <f>SUM(BK147:BK154)</f>
        <v>0</v>
      </c>
    </row>
    <row r="147" s="1" customFormat="1" ht="25.5" customHeight="1">
      <c r="B147" s="44"/>
      <c r="C147" s="211" t="s">
        <v>213</v>
      </c>
      <c r="D147" s="211" t="s">
        <v>141</v>
      </c>
      <c r="E147" s="212" t="s">
        <v>214</v>
      </c>
      <c r="F147" s="213" t="s">
        <v>215</v>
      </c>
      <c r="G147" s="213"/>
      <c r="H147" s="213"/>
      <c r="I147" s="213"/>
      <c r="J147" s="214" t="s">
        <v>207</v>
      </c>
      <c r="K147" s="215">
        <v>3</v>
      </c>
      <c r="L147" s="216">
        <v>0</v>
      </c>
      <c r="M147" s="217"/>
      <c r="N147" s="218">
        <f>ROUND(L147*K147,2)</f>
        <v>0</v>
      </c>
      <c r="O147" s="218"/>
      <c r="P147" s="218"/>
      <c r="Q147" s="218"/>
      <c r="R147" s="46"/>
      <c r="T147" s="219" t="s">
        <v>22</v>
      </c>
      <c r="U147" s="54" t="s">
        <v>42</v>
      </c>
      <c r="V147" s="45"/>
      <c r="W147" s="220">
        <f>V147*K147</f>
        <v>0</v>
      </c>
      <c r="X147" s="220">
        <v>0.00069999999999999999</v>
      </c>
      <c r="Y147" s="220">
        <f>X147*K147</f>
        <v>0.0020999999999999999</v>
      </c>
      <c r="Z147" s="220">
        <v>0</v>
      </c>
      <c r="AA147" s="221">
        <f>Z147*K147</f>
        <v>0</v>
      </c>
      <c r="AR147" s="20" t="s">
        <v>145</v>
      </c>
      <c r="AT147" s="20" t="s">
        <v>141</v>
      </c>
      <c r="AU147" s="20" t="s">
        <v>98</v>
      </c>
      <c r="AY147" s="20" t="s">
        <v>140</v>
      </c>
      <c r="BE147" s="135">
        <f>IF(U147="základní",N147,0)</f>
        <v>0</v>
      </c>
      <c r="BF147" s="135">
        <f>IF(U147="snížená",N147,0)</f>
        <v>0</v>
      </c>
      <c r="BG147" s="135">
        <f>IF(U147="zákl. přenesená",N147,0)</f>
        <v>0</v>
      </c>
      <c r="BH147" s="135">
        <f>IF(U147="sníž. přenesená",N147,0)</f>
        <v>0</v>
      </c>
      <c r="BI147" s="135">
        <f>IF(U147="nulová",N147,0)</f>
        <v>0</v>
      </c>
      <c r="BJ147" s="20" t="s">
        <v>82</v>
      </c>
      <c r="BK147" s="135">
        <f>ROUND(L147*K147,2)</f>
        <v>0</v>
      </c>
      <c r="BL147" s="20" t="s">
        <v>145</v>
      </c>
      <c r="BM147" s="20" t="s">
        <v>216</v>
      </c>
    </row>
    <row r="148" s="1" customFormat="1" ht="25.5" customHeight="1">
      <c r="B148" s="44"/>
      <c r="C148" s="222" t="s">
        <v>217</v>
      </c>
      <c r="D148" s="222" t="s">
        <v>180</v>
      </c>
      <c r="E148" s="223" t="s">
        <v>218</v>
      </c>
      <c r="F148" s="224" t="s">
        <v>219</v>
      </c>
      <c r="G148" s="224"/>
      <c r="H148" s="224"/>
      <c r="I148" s="224"/>
      <c r="J148" s="225" t="s">
        <v>207</v>
      </c>
      <c r="K148" s="226">
        <v>3</v>
      </c>
      <c r="L148" s="227">
        <v>0</v>
      </c>
      <c r="M148" s="228"/>
      <c r="N148" s="229">
        <f>ROUND(L148*K148,2)</f>
        <v>0</v>
      </c>
      <c r="O148" s="218"/>
      <c r="P148" s="218"/>
      <c r="Q148" s="218"/>
      <c r="R148" s="46"/>
      <c r="T148" s="219" t="s">
        <v>22</v>
      </c>
      <c r="U148" s="54" t="s">
        <v>42</v>
      </c>
      <c r="V148" s="45"/>
      <c r="W148" s="220">
        <f>V148*K148</f>
        <v>0</v>
      </c>
      <c r="X148" s="220">
        <v>0.0023999999999999998</v>
      </c>
      <c r="Y148" s="220">
        <f>X148*K148</f>
        <v>0.0071999999999999998</v>
      </c>
      <c r="Z148" s="220">
        <v>0</v>
      </c>
      <c r="AA148" s="221">
        <f>Z148*K148</f>
        <v>0</v>
      </c>
      <c r="AR148" s="20" t="s">
        <v>171</v>
      </c>
      <c r="AT148" s="20" t="s">
        <v>180</v>
      </c>
      <c r="AU148" s="20" t="s">
        <v>98</v>
      </c>
      <c r="AY148" s="20" t="s">
        <v>140</v>
      </c>
      <c r="BE148" s="135">
        <f>IF(U148="základní",N148,0)</f>
        <v>0</v>
      </c>
      <c r="BF148" s="135">
        <f>IF(U148="snížená",N148,0)</f>
        <v>0</v>
      </c>
      <c r="BG148" s="135">
        <f>IF(U148="zákl. přenesená",N148,0)</f>
        <v>0</v>
      </c>
      <c r="BH148" s="135">
        <f>IF(U148="sníž. přenesená",N148,0)</f>
        <v>0</v>
      </c>
      <c r="BI148" s="135">
        <f>IF(U148="nulová",N148,0)</f>
        <v>0</v>
      </c>
      <c r="BJ148" s="20" t="s">
        <v>82</v>
      </c>
      <c r="BK148" s="135">
        <f>ROUND(L148*K148,2)</f>
        <v>0</v>
      </c>
      <c r="BL148" s="20" t="s">
        <v>145</v>
      </c>
      <c r="BM148" s="20" t="s">
        <v>220</v>
      </c>
    </row>
    <row r="149" s="1" customFormat="1" ht="38.25" customHeight="1">
      <c r="B149" s="44"/>
      <c r="C149" s="211" t="s">
        <v>221</v>
      </c>
      <c r="D149" s="211" t="s">
        <v>141</v>
      </c>
      <c r="E149" s="212" t="s">
        <v>222</v>
      </c>
      <c r="F149" s="213" t="s">
        <v>223</v>
      </c>
      <c r="G149" s="213"/>
      <c r="H149" s="213"/>
      <c r="I149" s="213"/>
      <c r="J149" s="214" t="s">
        <v>207</v>
      </c>
      <c r="K149" s="215">
        <v>3</v>
      </c>
      <c r="L149" s="216">
        <v>0</v>
      </c>
      <c r="M149" s="217"/>
      <c r="N149" s="218">
        <f>ROUND(L149*K149,2)</f>
        <v>0</v>
      </c>
      <c r="O149" s="218"/>
      <c r="P149" s="218"/>
      <c r="Q149" s="218"/>
      <c r="R149" s="46"/>
      <c r="T149" s="219" t="s">
        <v>22</v>
      </c>
      <c r="U149" s="54" t="s">
        <v>42</v>
      </c>
      <c r="V149" s="45"/>
      <c r="W149" s="220">
        <f>V149*K149</f>
        <v>0</v>
      </c>
      <c r="X149" s="220">
        <v>0.11241</v>
      </c>
      <c r="Y149" s="220">
        <f>X149*K149</f>
        <v>0.33722999999999997</v>
      </c>
      <c r="Z149" s="220">
        <v>0</v>
      </c>
      <c r="AA149" s="221">
        <f>Z149*K149</f>
        <v>0</v>
      </c>
      <c r="AR149" s="20" t="s">
        <v>145</v>
      </c>
      <c r="AT149" s="20" t="s">
        <v>141</v>
      </c>
      <c r="AU149" s="20" t="s">
        <v>98</v>
      </c>
      <c r="AY149" s="20" t="s">
        <v>140</v>
      </c>
      <c r="BE149" s="135">
        <f>IF(U149="základní",N149,0)</f>
        <v>0</v>
      </c>
      <c r="BF149" s="135">
        <f>IF(U149="snížená",N149,0)</f>
        <v>0</v>
      </c>
      <c r="BG149" s="135">
        <f>IF(U149="zákl. přenesená",N149,0)</f>
        <v>0</v>
      </c>
      <c r="BH149" s="135">
        <f>IF(U149="sníž. přenesená",N149,0)</f>
        <v>0</v>
      </c>
      <c r="BI149" s="135">
        <f>IF(U149="nulová",N149,0)</f>
        <v>0</v>
      </c>
      <c r="BJ149" s="20" t="s">
        <v>82</v>
      </c>
      <c r="BK149" s="135">
        <f>ROUND(L149*K149,2)</f>
        <v>0</v>
      </c>
      <c r="BL149" s="20" t="s">
        <v>145</v>
      </c>
      <c r="BM149" s="20" t="s">
        <v>224</v>
      </c>
    </row>
    <row r="150" s="1" customFormat="1" ht="16.5" customHeight="1">
      <c r="B150" s="44"/>
      <c r="C150" s="222" t="s">
        <v>10</v>
      </c>
      <c r="D150" s="222" t="s">
        <v>180</v>
      </c>
      <c r="E150" s="223" t="s">
        <v>225</v>
      </c>
      <c r="F150" s="224" t="s">
        <v>226</v>
      </c>
      <c r="G150" s="224"/>
      <c r="H150" s="224"/>
      <c r="I150" s="224"/>
      <c r="J150" s="225" t="s">
        <v>207</v>
      </c>
      <c r="K150" s="226">
        <v>3</v>
      </c>
      <c r="L150" s="227">
        <v>0</v>
      </c>
      <c r="M150" s="228"/>
      <c r="N150" s="229">
        <f>ROUND(L150*K150,2)</f>
        <v>0</v>
      </c>
      <c r="O150" s="218"/>
      <c r="P150" s="218"/>
      <c r="Q150" s="218"/>
      <c r="R150" s="46"/>
      <c r="T150" s="219" t="s">
        <v>22</v>
      </c>
      <c r="U150" s="54" t="s">
        <v>42</v>
      </c>
      <c r="V150" s="45"/>
      <c r="W150" s="220">
        <f>V150*K150</f>
        <v>0</v>
      </c>
      <c r="X150" s="220">
        <v>0.0025000000000000001</v>
      </c>
      <c r="Y150" s="220">
        <f>X150*K150</f>
        <v>0.0074999999999999997</v>
      </c>
      <c r="Z150" s="220">
        <v>0</v>
      </c>
      <c r="AA150" s="221">
        <f>Z150*K150</f>
        <v>0</v>
      </c>
      <c r="AR150" s="20" t="s">
        <v>171</v>
      </c>
      <c r="AT150" s="20" t="s">
        <v>180</v>
      </c>
      <c r="AU150" s="20" t="s">
        <v>98</v>
      </c>
      <c r="AY150" s="20" t="s">
        <v>140</v>
      </c>
      <c r="BE150" s="135">
        <f>IF(U150="základní",N150,0)</f>
        <v>0</v>
      </c>
      <c r="BF150" s="135">
        <f>IF(U150="snížená",N150,0)</f>
        <v>0</v>
      </c>
      <c r="BG150" s="135">
        <f>IF(U150="zákl. přenesená",N150,0)</f>
        <v>0</v>
      </c>
      <c r="BH150" s="135">
        <f>IF(U150="sníž. přenesená",N150,0)</f>
        <v>0</v>
      </c>
      <c r="BI150" s="135">
        <f>IF(U150="nulová",N150,0)</f>
        <v>0</v>
      </c>
      <c r="BJ150" s="20" t="s">
        <v>82</v>
      </c>
      <c r="BK150" s="135">
        <f>ROUND(L150*K150,2)</f>
        <v>0</v>
      </c>
      <c r="BL150" s="20" t="s">
        <v>145</v>
      </c>
      <c r="BM150" s="20" t="s">
        <v>227</v>
      </c>
    </row>
    <row r="151" s="1" customFormat="1" ht="16.5" customHeight="1">
      <c r="B151" s="44"/>
      <c r="C151" s="222" t="s">
        <v>228</v>
      </c>
      <c r="D151" s="222" t="s">
        <v>180</v>
      </c>
      <c r="E151" s="223" t="s">
        <v>229</v>
      </c>
      <c r="F151" s="224" t="s">
        <v>230</v>
      </c>
      <c r="G151" s="224"/>
      <c r="H151" s="224"/>
      <c r="I151" s="224"/>
      <c r="J151" s="225" t="s">
        <v>207</v>
      </c>
      <c r="K151" s="226">
        <v>3</v>
      </c>
      <c r="L151" s="227">
        <v>0</v>
      </c>
      <c r="M151" s="228"/>
      <c r="N151" s="229">
        <f>ROUND(L151*K151,2)</f>
        <v>0</v>
      </c>
      <c r="O151" s="218"/>
      <c r="P151" s="218"/>
      <c r="Q151" s="218"/>
      <c r="R151" s="46"/>
      <c r="T151" s="219" t="s">
        <v>22</v>
      </c>
      <c r="U151" s="54" t="s">
        <v>42</v>
      </c>
      <c r="V151" s="45"/>
      <c r="W151" s="220">
        <f>V151*K151</f>
        <v>0</v>
      </c>
      <c r="X151" s="220">
        <v>0.0030000000000000001</v>
      </c>
      <c r="Y151" s="220">
        <f>X151*K151</f>
        <v>0.0090000000000000011</v>
      </c>
      <c r="Z151" s="220">
        <v>0</v>
      </c>
      <c r="AA151" s="221">
        <f>Z151*K151</f>
        <v>0</v>
      </c>
      <c r="AR151" s="20" t="s">
        <v>171</v>
      </c>
      <c r="AT151" s="20" t="s">
        <v>180</v>
      </c>
      <c r="AU151" s="20" t="s">
        <v>98</v>
      </c>
      <c r="AY151" s="20" t="s">
        <v>140</v>
      </c>
      <c r="BE151" s="135">
        <f>IF(U151="základní",N151,0)</f>
        <v>0</v>
      </c>
      <c r="BF151" s="135">
        <f>IF(U151="snížená",N151,0)</f>
        <v>0</v>
      </c>
      <c r="BG151" s="135">
        <f>IF(U151="zákl. přenesená",N151,0)</f>
        <v>0</v>
      </c>
      <c r="BH151" s="135">
        <f>IF(U151="sníž. přenesená",N151,0)</f>
        <v>0</v>
      </c>
      <c r="BI151" s="135">
        <f>IF(U151="nulová",N151,0)</f>
        <v>0</v>
      </c>
      <c r="BJ151" s="20" t="s">
        <v>82</v>
      </c>
      <c r="BK151" s="135">
        <f>ROUND(L151*K151,2)</f>
        <v>0</v>
      </c>
      <c r="BL151" s="20" t="s">
        <v>145</v>
      </c>
      <c r="BM151" s="20" t="s">
        <v>231</v>
      </c>
    </row>
    <row r="152" s="1" customFormat="1" ht="16.5" customHeight="1">
      <c r="B152" s="44"/>
      <c r="C152" s="222" t="s">
        <v>232</v>
      </c>
      <c r="D152" s="222" t="s">
        <v>180</v>
      </c>
      <c r="E152" s="223" t="s">
        <v>233</v>
      </c>
      <c r="F152" s="224" t="s">
        <v>234</v>
      </c>
      <c r="G152" s="224"/>
      <c r="H152" s="224"/>
      <c r="I152" s="224"/>
      <c r="J152" s="225" t="s">
        <v>207</v>
      </c>
      <c r="K152" s="226">
        <v>3</v>
      </c>
      <c r="L152" s="227">
        <v>0</v>
      </c>
      <c r="M152" s="228"/>
      <c r="N152" s="229">
        <f>ROUND(L152*K152,2)</f>
        <v>0</v>
      </c>
      <c r="O152" s="218"/>
      <c r="P152" s="218"/>
      <c r="Q152" s="218"/>
      <c r="R152" s="46"/>
      <c r="T152" s="219" t="s">
        <v>22</v>
      </c>
      <c r="U152" s="54" t="s">
        <v>42</v>
      </c>
      <c r="V152" s="45"/>
      <c r="W152" s="220">
        <f>V152*K152</f>
        <v>0</v>
      </c>
      <c r="X152" s="220">
        <v>0.00010000000000000001</v>
      </c>
      <c r="Y152" s="220">
        <f>X152*K152</f>
        <v>0.00030000000000000003</v>
      </c>
      <c r="Z152" s="220">
        <v>0</v>
      </c>
      <c r="AA152" s="221">
        <f>Z152*K152</f>
        <v>0</v>
      </c>
      <c r="AR152" s="20" t="s">
        <v>171</v>
      </c>
      <c r="AT152" s="20" t="s">
        <v>180</v>
      </c>
      <c r="AU152" s="20" t="s">
        <v>98</v>
      </c>
      <c r="AY152" s="20" t="s">
        <v>140</v>
      </c>
      <c r="BE152" s="135">
        <f>IF(U152="základní",N152,0)</f>
        <v>0</v>
      </c>
      <c r="BF152" s="135">
        <f>IF(U152="snížená",N152,0)</f>
        <v>0</v>
      </c>
      <c r="BG152" s="135">
        <f>IF(U152="zákl. přenesená",N152,0)</f>
        <v>0</v>
      </c>
      <c r="BH152" s="135">
        <f>IF(U152="sníž. přenesená",N152,0)</f>
        <v>0</v>
      </c>
      <c r="BI152" s="135">
        <f>IF(U152="nulová",N152,0)</f>
        <v>0</v>
      </c>
      <c r="BJ152" s="20" t="s">
        <v>82</v>
      </c>
      <c r="BK152" s="135">
        <f>ROUND(L152*K152,2)</f>
        <v>0</v>
      </c>
      <c r="BL152" s="20" t="s">
        <v>145</v>
      </c>
      <c r="BM152" s="20" t="s">
        <v>235</v>
      </c>
    </row>
    <row r="153" s="1" customFormat="1" ht="25.5" customHeight="1">
      <c r="B153" s="44"/>
      <c r="C153" s="211" t="s">
        <v>236</v>
      </c>
      <c r="D153" s="211" t="s">
        <v>141</v>
      </c>
      <c r="E153" s="212" t="s">
        <v>237</v>
      </c>
      <c r="F153" s="213" t="s">
        <v>238</v>
      </c>
      <c r="G153" s="213"/>
      <c r="H153" s="213"/>
      <c r="I153" s="213"/>
      <c r="J153" s="214" t="s">
        <v>207</v>
      </c>
      <c r="K153" s="215">
        <v>2</v>
      </c>
      <c r="L153" s="216">
        <v>0</v>
      </c>
      <c r="M153" s="217"/>
      <c r="N153" s="218">
        <f>ROUND(L153*K153,2)</f>
        <v>0</v>
      </c>
      <c r="O153" s="218"/>
      <c r="P153" s="218"/>
      <c r="Q153" s="218"/>
      <c r="R153" s="46"/>
      <c r="T153" s="219" t="s">
        <v>22</v>
      </c>
      <c r="U153" s="54" t="s">
        <v>42</v>
      </c>
      <c r="V153" s="45"/>
      <c r="W153" s="220">
        <f>V153*K153</f>
        <v>0</v>
      </c>
      <c r="X153" s="220">
        <v>5.8003900000000002</v>
      </c>
      <c r="Y153" s="220">
        <f>X153*K153</f>
        <v>11.60078</v>
      </c>
      <c r="Z153" s="220">
        <v>0</v>
      </c>
      <c r="AA153" s="221">
        <f>Z153*K153</f>
        <v>0</v>
      </c>
      <c r="AR153" s="20" t="s">
        <v>145</v>
      </c>
      <c r="AT153" s="20" t="s">
        <v>141</v>
      </c>
      <c r="AU153" s="20" t="s">
        <v>98</v>
      </c>
      <c r="AY153" s="20" t="s">
        <v>140</v>
      </c>
      <c r="BE153" s="135">
        <f>IF(U153="základní",N153,0)</f>
        <v>0</v>
      </c>
      <c r="BF153" s="135">
        <f>IF(U153="snížená",N153,0)</f>
        <v>0</v>
      </c>
      <c r="BG153" s="135">
        <f>IF(U153="zákl. přenesená",N153,0)</f>
        <v>0</v>
      </c>
      <c r="BH153" s="135">
        <f>IF(U153="sníž. přenesená",N153,0)</f>
        <v>0</v>
      </c>
      <c r="BI153" s="135">
        <f>IF(U153="nulová",N153,0)</f>
        <v>0</v>
      </c>
      <c r="BJ153" s="20" t="s">
        <v>82</v>
      </c>
      <c r="BK153" s="135">
        <f>ROUND(L153*K153,2)</f>
        <v>0</v>
      </c>
      <c r="BL153" s="20" t="s">
        <v>145</v>
      </c>
      <c r="BM153" s="20" t="s">
        <v>239</v>
      </c>
    </row>
    <row r="154" s="1" customFormat="1" ht="25.5" customHeight="1">
      <c r="B154" s="44"/>
      <c r="C154" s="211" t="s">
        <v>240</v>
      </c>
      <c r="D154" s="211" t="s">
        <v>141</v>
      </c>
      <c r="E154" s="212" t="s">
        <v>241</v>
      </c>
      <c r="F154" s="213" t="s">
        <v>242</v>
      </c>
      <c r="G154" s="213"/>
      <c r="H154" s="213"/>
      <c r="I154" s="213"/>
      <c r="J154" s="214" t="s">
        <v>199</v>
      </c>
      <c r="K154" s="215">
        <v>26</v>
      </c>
      <c r="L154" s="216">
        <v>0</v>
      </c>
      <c r="M154" s="217"/>
      <c r="N154" s="218">
        <f>ROUND(L154*K154,2)</f>
        <v>0</v>
      </c>
      <c r="O154" s="218"/>
      <c r="P154" s="218"/>
      <c r="Q154" s="218"/>
      <c r="R154" s="46"/>
      <c r="T154" s="219" t="s">
        <v>22</v>
      </c>
      <c r="U154" s="54" t="s">
        <v>42</v>
      </c>
      <c r="V154" s="45"/>
      <c r="W154" s="220">
        <f>V154*K154</f>
        <v>0</v>
      </c>
      <c r="X154" s="220">
        <v>0</v>
      </c>
      <c r="Y154" s="220">
        <f>X154*K154</f>
        <v>0</v>
      </c>
      <c r="Z154" s="220">
        <v>0</v>
      </c>
      <c r="AA154" s="221">
        <f>Z154*K154</f>
        <v>0</v>
      </c>
      <c r="AR154" s="20" t="s">
        <v>145</v>
      </c>
      <c r="AT154" s="20" t="s">
        <v>141</v>
      </c>
      <c r="AU154" s="20" t="s">
        <v>98</v>
      </c>
      <c r="AY154" s="20" t="s">
        <v>140</v>
      </c>
      <c r="BE154" s="135">
        <f>IF(U154="základní",N154,0)</f>
        <v>0</v>
      </c>
      <c r="BF154" s="135">
        <f>IF(U154="snížená",N154,0)</f>
        <v>0</v>
      </c>
      <c r="BG154" s="135">
        <f>IF(U154="zákl. přenesená",N154,0)</f>
        <v>0</v>
      </c>
      <c r="BH154" s="135">
        <f>IF(U154="sníž. přenesená",N154,0)</f>
        <v>0</v>
      </c>
      <c r="BI154" s="135">
        <f>IF(U154="nulová",N154,0)</f>
        <v>0</v>
      </c>
      <c r="BJ154" s="20" t="s">
        <v>82</v>
      </c>
      <c r="BK154" s="135">
        <f>ROUND(L154*K154,2)</f>
        <v>0</v>
      </c>
      <c r="BL154" s="20" t="s">
        <v>145</v>
      </c>
      <c r="BM154" s="20" t="s">
        <v>243</v>
      </c>
    </row>
    <row r="155" s="9" customFormat="1" ht="37.44" customHeight="1">
      <c r="B155" s="197"/>
      <c r="C155" s="198"/>
      <c r="D155" s="199" t="s">
        <v>111</v>
      </c>
      <c r="E155" s="199"/>
      <c r="F155" s="199"/>
      <c r="G155" s="199"/>
      <c r="H155" s="199"/>
      <c r="I155" s="199"/>
      <c r="J155" s="199"/>
      <c r="K155" s="199"/>
      <c r="L155" s="199"/>
      <c r="M155" s="199"/>
      <c r="N155" s="232">
        <f>BK155</f>
        <v>0</v>
      </c>
      <c r="O155" s="233"/>
      <c r="P155" s="233"/>
      <c r="Q155" s="233"/>
      <c r="R155" s="201"/>
      <c r="T155" s="202"/>
      <c r="U155" s="198"/>
      <c r="V155" s="198"/>
      <c r="W155" s="203">
        <f>W156+W159+W161+W163+W165</f>
        <v>0</v>
      </c>
      <c r="X155" s="198"/>
      <c r="Y155" s="203">
        <f>Y156+Y159+Y161+Y163+Y165</f>
        <v>0</v>
      </c>
      <c r="Z155" s="198"/>
      <c r="AA155" s="204">
        <f>AA156+AA159+AA161+AA163+AA165</f>
        <v>0</v>
      </c>
      <c r="AR155" s="205" t="s">
        <v>158</v>
      </c>
      <c r="AT155" s="206" t="s">
        <v>76</v>
      </c>
      <c r="AU155" s="206" t="s">
        <v>77</v>
      </c>
      <c r="AY155" s="205" t="s">
        <v>140</v>
      </c>
      <c r="BK155" s="207">
        <f>BK156+BK159+BK161+BK163+BK165</f>
        <v>0</v>
      </c>
    </row>
    <row r="156" s="9" customFormat="1" ht="19.92" customHeight="1">
      <c r="B156" s="197"/>
      <c r="C156" s="198"/>
      <c r="D156" s="208" t="s">
        <v>112</v>
      </c>
      <c r="E156" s="208"/>
      <c r="F156" s="208"/>
      <c r="G156" s="208"/>
      <c r="H156" s="208"/>
      <c r="I156" s="208"/>
      <c r="J156" s="208"/>
      <c r="K156" s="208"/>
      <c r="L156" s="208"/>
      <c r="M156" s="208"/>
      <c r="N156" s="209">
        <f>BK156</f>
        <v>0</v>
      </c>
      <c r="O156" s="210"/>
      <c r="P156" s="210"/>
      <c r="Q156" s="210"/>
      <c r="R156" s="201"/>
      <c r="T156" s="202"/>
      <c r="U156" s="198"/>
      <c r="V156" s="198"/>
      <c r="W156" s="203">
        <f>SUM(W157:W158)</f>
        <v>0</v>
      </c>
      <c r="X156" s="198"/>
      <c r="Y156" s="203">
        <f>SUM(Y157:Y158)</f>
        <v>0</v>
      </c>
      <c r="Z156" s="198"/>
      <c r="AA156" s="204">
        <f>SUM(AA157:AA158)</f>
        <v>0</v>
      </c>
      <c r="AR156" s="205" t="s">
        <v>158</v>
      </c>
      <c r="AT156" s="206" t="s">
        <v>76</v>
      </c>
      <c r="AU156" s="206" t="s">
        <v>82</v>
      </c>
      <c r="AY156" s="205" t="s">
        <v>140</v>
      </c>
      <c r="BK156" s="207">
        <f>SUM(BK157:BK158)</f>
        <v>0</v>
      </c>
    </row>
    <row r="157" s="1" customFormat="1" ht="16.5" customHeight="1">
      <c r="B157" s="44"/>
      <c r="C157" s="211" t="s">
        <v>244</v>
      </c>
      <c r="D157" s="211" t="s">
        <v>141</v>
      </c>
      <c r="E157" s="212" t="s">
        <v>245</v>
      </c>
      <c r="F157" s="213" t="s">
        <v>246</v>
      </c>
      <c r="G157" s="213"/>
      <c r="H157" s="213"/>
      <c r="I157" s="213"/>
      <c r="J157" s="214" t="s">
        <v>247</v>
      </c>
      <c r="K157" s="215">
        <v>1</v>
      </c>
      <c r="L157" s="216">
        <v>0</v>
      </c>
      <c r="M157" s="217"/>
      <c r="N157" s="218">
        <f>ROUND(L157*K157,2)</f>
        <v>0</v>
      </c>
      <c r="O157" s="218"/>
      <c r="P157" s="218"/>
      <c r="Q157" s="218"/>
      <c r="R157" s="46"/>
      <c r="T157" s="219" t="s">
        <v>22</v>
      </c>
      <c r="U157" s="54" t="s">
        <v>42</v>
      </c>
      <c r="V157" s="45"/>
      <c r="W157" s="220">
        <f>V157*K157</f>
        <v>0</v>
      </c>
      <c r="X157" s="220">
        <v>0</v>
      </c>
      <c r="Y157" s="220">
        <f>X157*K157</f>
        <v>0</v>
      </c>
      <c r="Z157" s="220">
        <v>0</v>
      </c>
      <c r="AA157" s="221">
        <f>Z157*K157</f>
        <v>0</v>
      </c>
      <c r="AR157" s="20" t="s">
        <v>248</v>
      </c>
      <c r="AT157" s="20" t="s">
        <v>141</v>
      </c>
      <c r="AU157" s="20" t="s">
        <v>98</v>
      </c>
      <c r="AY157" s="20" t="s">
        <v>140</v>
      </c>
      <c r="BE157" s="135">
        <f>IF(U157="základní",N157,0)</f>
        <v>0</v>
      </c>
      <c r="BF157" s="135">
        <f>IF(U157="snížená",N157,0)</f>
        <v>0</v>
      </c>
      <c r="BG157" s="135">
        <f>IF(U157="zákl. přenesená",N157,0)</f>
        <v>0</v>
      </c>
      <c r="BH157" s="135">
        <f>IF(U157="sníž. přenesená",N157,0)</f>
        <v>0</v>
      </c>
      <c r="BI157" s="135">
        <f>IF(U157="nulová",N157,0)</f>
        <v>0</v>
      </c>
      <c r="BJ157" s="20" t="s">
        <v>82</v>
      </c>
      <c r="BK157" s="135">
        <f>ROUND(L157*K157,2)</f>
        <v>0</v>
      </c>
      <c r="BL157" s="20" t="s">
        <v>248</v>
      </c>
      <c r="BM157" s="20" t="s">
        <v>249</v>
      </c>
    </row>
    <row r="158" s="1" customFormat="1" ht="16.5" customHeight="1">
      <c r="B158" s="44"/>
      <c r="C158" s="211" t="s">
        <v>250</v>
      </c>
      <c r="D158" s="211" t="s">
        <v>141</v>
      </c>
      <c r="E158" s="212" t="s">
        <v>251</v>
      </c>
      <c r="F158" s="213" t="s">
        <v>252</v>
      </c>
      <c r="G158" s="213"/>
      <c r="H158" s="213"/>
      <c r="I158" s="213"/>
      <c r="J158" s="214" t="s">
        <v>247</v>
      </c>
      <c r="K158" s="215">
        <v>1</v>
      </c>
      <c r="L158" s="216">
        <v>0</v>
      </c>
      <c r="M158" s="217"/>
      <c r="N158" s="218">
        <f>ROUND(L158*K158,2)</f>
        <v>0</v>
      </c>
      <c r="O158" s="218"/>
      <c r="P158" s="218"/>
      <c r="Q158" s="218"/>
      <c r="R158" s="46"/>
      <c r="T158" s="219" t="s">
        <v>22</v>
      </c>
      <c r="U158" s="54" t="s">
        <v>42</v>
      </c>
      <c r="V158" s="45"/>
      <c r="W158" s="220">
        <f>V158*K158</f>
        <v>0</v>
      </c>
      <c r="X158" s="220">
        <v>0</v>
      </c>
      <c r="Y158" s="220">
        <f>X158*K158</f>
        <v>0</v>
      </c>
      <c r="Z158" s="220">
        <v>0</v>
      </c>
      <c r="AA158" s="221">
        <f>Z158*K158</f>
        <v>0</v>
      </c>
      <c r="AR158" s="20" t="s">
        <v>248</v>
      </c>
      <c r="AT158" s="20" t="s">
        <v>141</v>
      </c>
      <c r="AU158" s="20" t="s">
        <v>98</v>
      </c>
      <c r="AY158" s="20" t="s">
        <v>140</v>
      </c>
      <c r="BE158" s="135">
        <f>IF(U158="základní",N158,0)</f>
        <v>0</v>
      </c>
      <c r="BF158" s="135">
        <f>IF(U158="snížená",N158,0)</f>
        <v>0</v>
      </c>
      <c r="BG158" s="135">
        <f>IF(U158="zákl. přenesená",N158,0)</f>
        <v>0</v>
      </c>
      <c r="BH158" s="135">
        <f>IF(U158="sníž. přenesená",N158,0)</f>
        <v>0</v>
      </c>
      <c r="BI158" s="135">
        <f>IF(U158="nulová",N158,0)</f>
        <v>0</v>
      </c>
      <c r="BJ158" s="20" t="s">
        <v>82</v>
      </c>
      <c r="BK158" s="135">
        <f>ROUND(L158*K158,2)</f>
        <v>0</v>
      </c>
      <c r="BL158" s="20" t="s">
        <v>248</v>
      </c>
      <c r="BM158" s="20" t="s">
        <v>253</v>
      </c>
    </row>
    <row r="159" s="9" customFormat="1" ht="29.88" customHeight="1">
      <c r="B159" s="197"/>
      <c r="C159" s="198"/>
      <c r="D159" s="208" t="s">
        <v>113</v>
      </c>
      <c r="E159" s="208"/>
      <c r="F159" s="208"/>
      <c r="G159" s="208"/>
      <c r="H159" s="208"/>
      <c r="I159" s="208"/>
      <c r="J159" s="208"/>
      <c r="K159" s="208"/>
      <c r="L159" s="208"/>
      <c r="M159" s="208"/>
      <c r="N159" s="230">
        <f>BK159</f>
        <v>0</v>
      </c>
      <c r="O159" s="231"/>
      <c r="P159" s="231"/>
      <c r="Q159" s="231"/>
      <c r="R159" s="201"/>
      <c r="T159" s="202"/>
      <c r="U159" s="198"/>
      <c r="V159" s="198"/>
      <c r="W159" s="203">
        <f>W160</f>
        <v>0</v>
      </c>
      <c r="X159" s="198"/>
      <c r="Y159" s="203">
        <f>Y160</f>
        <v>0</v>
      </c>
      <c r="Z159" s="198"/>
      <c r="AA159" s="204">
        <f>AA160</f>
        <v>0</v>
      </c>
      <c r="AR159" s="205" t="s">
        <v>158</v>
      </c>
      <c r="AT159" s="206" t="s">
        <v>76</v>
      </c>
      <c r="AU159" s="206" t="s">
        <v>82</v>
      </c>
      <c r="AY159" s="205" t="s">
        <v>140</v>
      </c>
      <c r="BK159" s="207">
        <f>BK160</f>
        <v>0</v>
      </c>
    </row>
    <row r="160" s="1" customFormat="1" ht="25.5" customHeight="1">
      <c r="B160" s="44"/>
      <c r="C160" s="211" t="s">
        <v>254</v>
      </c>
      <c r="D160" s="211" t="s">
        <v>141</v>
      </c>
      <c r="E160" s="212" t="s">
        <v>255</v>
      </c>
      <c r="F160" s="213" t="s">
        <v>256</v>
      </c>
      <c r="G160" s="213"/>
      <c r="H160" s="213"/>
      <c r="I160" s="213"/>
      <c r="J160" s="214" t="s">
        <v>247</v>
      </c>
      <c r="K160" s="215">
        <v>1</v>
      </c>
      <c r="L160" s="216">
        <v>0</v>
      </c>
      <c r="M160" s="217"/>
      <c r="N160" s="218">
        <f>ROUND(L160*K160,2)</f>
        <v>0</v>
      </c>
      <c r="O160" s="218"/>
      <c r="P160" s="218"/>
      <c r="Q160" s="218"/>
      <c r="R160" s="46"/>
      <c r="T160" s="219" t="s">
        <v>22</v>
      </c>
      <c r="U160" s="54" t="s">
        <v>42</v>
      </c>
      <c r="V160" s="45"/>
      <c r="W160" s="220">
        <f>V160*K160</f>
        <v>0</v>
      </c>
      <c r="X160" s="220">
        <v>0</v>
      </c>
      <c r="Y160" s="220">
        <f>X160*K160</f>
        <v>0</v>
      </c>
      <c r="Z160" s="220">
        <v>0</v>
      </c>
      <c r="AA160" s="221">
        <f>Z160*K160</f>
        <v>0</v>
      </c>
      <c r="AR160" s="20" t="s">
        <v>248</v>
      </c>
      <c r="AT160" s="20" t="s">
        <v>141</v>
      </c>
      <c r="AU160" s="20" t="s">
        <v>98</v>
      </c>
      <c r="AY160" s="20" t="s">
        <v>140</v>
      </c>
      <c r="BE160" s="135">
        <f>IF(U160="základní",N160,0)</f>
        <v>0</v>
      </c>
      <c r="BF160" s="135">
        <f>IF(U160="snížená",N160,0)</f>
        <v>0</v>
      </c>
      <c r="BG160" s="135">
        <f>IF(U160="zákl. přenesená",N160,0)</f>
        <v>0</v>
      </c>
      <c r="BH160" s="135">
        <f>IF(U160="sníž. přenesená",N160,0)</f>
        <v>0</v>
      </c>
      <c r="BI160" s="135">
        <f>IF(U160="nulová",N160,0)</f>
        <v>0</v>
      </c>
      <c r="BJ160" s="20" t="s">
        <v>82</v>
      </c>
      <c r="BK160" s="135">
        <f>ROUND(L160*K160,2)</f>
        <v>0</v>
      </c>
      <c r="BL160" s="20" t="s">
        <v>248</v>
      </c>
      <c r="BM160" s="20" t="s">
        <v>257</v>
      </c>
    </row>
    <row r="161" s="9" customFormat="1" ht="29.88" customHeight="1">
      <c r="B161" s="197"/>
      <c r="C161" s="198"/>
      <c r="D161" s="208" t="s">
        <v>114</v>
      </c>
      <c r="E161" s="208"/>
      <c r="F161" s="208"/>
      <c r="G161" s="208"/>
      <c r="H161" s="208"/>
      <c r="I161" s="208"/>
      <c r="J161" s="208"/>
      <c r="K161" s="208"/>
      <c r="L161" s="208"/>
      <c r="M161" s="208"/>
      <c r="N161" s="230">
        <f>BK161</f>
        <v>0</v>
      </c>
      <c r="O161" s="231"/>
      <c r="P161" s="231"/>
      <c r="Q161" s="231"/>
      <c r="R161" s="201"/>
      <c r="T161" s="202"/>
      <c r="U161" s="198"/>
      <c r="V161" s="198"/>
      <c r="W161" s="203">
        <f>W162</f>
        <v>0</v>
      </c>
      <c r="X161" s="198"/>
      <c r="Y161" s="203">
        <f>Y162</f>
        <v>0</v>
      </c>
      <c r="Z161" s="198"/>
      <c r="AA161" s="204">
        <f>AA162</f>
        <v>0</v>
      </c>
      <c r="AR161" s="205" t="s">
        <v>158</v>
      </c>
      <c r="AT161" s="206" t="s">
        <v>76</v>
      </c>
      <c r="AU161" s="206" t="s">
        <v>82</v>
      </c>
      <c r="AY161" s="205" t="s">
        <v>140</v>
      </c>
      <c r="BK161" s="207">
        <f>BK162</f>
        <v>0</v>
      </c>
    </row>
    <row r="162" s="1" customFormat="1" ht="16.5" customHeight="1">
      <c r="B162" s="44"/>
      <c r="C162" s="211" t="s">
        <v>258</v>
      </c>
      <c r="D162" s="211" t="s">
        <v>141</v>
      </c>
      <c r="E162" s="212" t="s">
        <v>259</v>
      </c>
      <c r="F162" s="213" t="s">
        <v>118</v>
      </c>
      <c r="G162" s="213"/>
      <c r="H162" s="213"/>
      <c r="I162" s="213"/>
      <c r="J162" s="214" t="s">
        <v>247</v>
      </c>
      <c r="K162" s="215">
        <v>1</v>
      </c>
      <c r="L162" s="216">
        <v>0</v>
      </c>
      <c r="M162" s="217"/>
      <c r="N162" s="218">
        <f>ROUND(L162*K162,2)</f>
        <v>0</v>
      </c>
      <c r="O162" s="218"/>
      <c r="P162" s="218"/>
      <c r="Q162" s="218"/>
      <c r="R162" s="46"/>
      <c r="T162" s="219" t="s">
        <v>22</v>
      </c>
      <c r="U162" s="54" t="s">
        <v>42</v>
      </c>
      <c r="V162" s="45"/>
      <c r="W162" s="220">
        <f>V162*K162</f>
        <v>0</v>
      </c>
      <c r="X162" s="220">
        <v>0</v>
      </c>
      <c r="Y162" s="220">
        <f>X162*K162</f>
        <v>0</v>
      </c>
      <c r="Z162" s="220">
        <v>0</v>
      </c>
      <c r="AA162" s="221">
        <f>Z162*K162</f>
        <v>0</v>
      </c>
      <c r="AR162" s="20" t="s">
        <v>248</v>
      </c>
      <c r="AT162" s="20" t="s">
        <v>141</v>
      </c>
      <c r="AU162" s="20" t="s">
        <v>98</v>
      </c>
      <c r="AY162" s="20" t="s">
        <v>140</v>
      </c>
      <c r="BE162" s="135">
        <f>IF(U162="základní",N162,0)</f>
        <v>0</v>
      </c>
      <c r="BF162" s="135">
        <f>IF(U162="snížená",N162,0)</f>
        <v>0</v>
      </c>
      <c r="BG162" s="135">
        <f>IF(U162="zákl. přenesená",N162,0)</f>
        <v>0</v>
      </c>
      <c r="BH162" s="135">
        <f>IF(U162="sníž. přenesená",N162,0)</f>
        <v>0</v>
      </c>
      <c r="BI162" s="135">
        <f>IF(U162="nulová",N162,0)</f>
        <v>0</v>
      </c>
      <c r="BJ162" s="20" t="s">
        <v>82</v>
      </c>
      <c r="BK162" s="135">
        <f>ROUND(L162*K162,2)</f>
        <v>0</v>
      </c>
      <c r="BL162" s="20" t="s">
        <v>248</v>
      </c>
      <c r="BM162" s="20" t="s">
        <v>260</v>
      </c>
    </row>
    <row r="163" s="9" customFormat="1" ht="29.88" customHeight="1">
      <c r="B163" s="197"/>
      <c r="C163" s="198"/>
      <c r="D163" s="208" t="s">
        <v>115</v>
      </c>
      <c r="E163" s="208"/>
      <c r="F163" s="208"/>
      <c r="G163" s="208"/>
      <c r="H163" s="208"/>
      <c r="I163" s="208"/>
      <c r="J163" s="208"/>
      <c r="K163" s="208"/>
      <c r="L163" s="208"/>
      <c r="M163" s="208"/>
      <c r="N163" s="230">
        <f>BK163</f>
        <v>0</v>
      </c>
      <c r="O163" s="231"/>
      <c r="P163" s="231"/>
      <c r="Q163" s="231"/>
      <c r="R163" s="201"/>
      <c r="T163" s="202"/>
      <c r="U163" s="198"/>
      <c r="V163" s="198"/>
      <c r="W163" s="203">
        <f>W164</f>
        <v>0</v>
      </c>
      <c r="X163" s="198"/>
      <c r="Y163" s="203">
        <f>Y164</f>
        <v>0</v>
      </c>
      <c r="Z163" s="198"/>
      <c r="AA163" s="204">
        <f>AA164</f>
        <v>0</v>
      </c>
      <c r="AR163" s="205" t="s">
        <v>158</v>
      </c>
      <c r="AT163" s="206" t="s">
        <v>76</v>
      </c>
      <c r="AU163" s="206" t="s">
        <v>82</v>
      </c>
      <c r="AY163" s="205" t="s">
        <v>140</v>
      </c>
      <c r="BK163" s="207">
        <f>BK164</f>
        <v>0</v>
      </c>
    </row>
    <row r="164" s="1" customFormat="1" ht="16.5" customHeight="1">
      <c r="B164" s="44"/>
      <c r="C164" s="211" t="s">
        <v>261</v>
      </c>
      <c r="D164" s="211" t="s">
        <v>141</v>
      </c>
      <c r="E164" s="212" t="s">
        <v>262</v>
      </c>
      <c r="F164" s="213" t="s">
        <v>263</v>
      </c>
      <c r="G164" s="213"/>
      <c r="H164" s="213"/>
      <c r="I164" s="213"/>
      <c r="J164" s="214" t="s">
        <v>247</v>
      </c>
      <c r="K164" s="215">
        <v>1</v>
      </c>
      <c r="L164" s="216">
        <v>0</v>
      </c>
      <c r="M164" s="217"/>
      <c r="N164" s="218">
        <f>ROUND(L164*K164,2)</f>
        <v>0</v>
      </c>
      <c r="O164" s="218"/>
      <c r="P164" s="218"/>
      <c r="Q164" s="218"/>
      <c r="R164" s="46"/>
      <c r="T164" s="219" t="s">
        <v>22</v>
      </c>
      <c r="U164" s="54" t="s">
        <v>42</v>
      </c>
      <c r="V164" s="45"/>
      <c r="W164" s="220">
        <f>V164*K164</f>
        <v>0</v>
      </c>
      <c r="X164" s="220">
        <v>0</v>
      </c>
      <c r="Y164" s="220">
        <f>X164*K164</f>
        <v>0</v>
      </c>
      <c r="Z164" s="220">
        <v>0</v>
      </c>
      <c r="AA164" s="221">
        <f>Z164*K164</f>
        <v>0</v>
      </c>
      <c r="AR164" s="20" t="s">
        <v>248</v>
      </c>
      <c r="AT164" s="20" t="s">
        <v>141</v>
      </c>
      <c r="AU164" s="20" t="s">
        <v>98</v>
      </c>
      <c r="AY164" s="20" t="s">
        <v>140</v>
      </c>
      <c r="BE164" s="135">
        <f>IF(U164="základní",N164,0)</f>
        <v>0</v>
      </c>
      <c r="BF164" s="135">
        <f>IF(U164="snížená",N164,0)</f>
        <v>0</v>
      </c>
      <c r="BG164" s="135">
        <f>IF(U164="zákl. přenesená",N164,0)</f>
        <v>0</v>
      </c>
      <c r="BH164" s="135">
        <f>IF(U164="sníž. přenesená",N164,0)</f>
        <v>0</v>
      </c>
      <c r="BI164" s="135">
        <f>IF(U164="nulová",N164,0)</f>
        <v>0</v>
      </c>
      <c r="BJ164" s="20" t="s">
        <v>82</v>
      </c>
      <c r="BK164" s="135">
        <f>ROUND(L164*K164,2)</f>
        <v>0</v>
      </c>
      <c r="BL164" s="20" t="s">
        <v>248</v>
      </c>
      <c r="BM164" s="20" t="s">
        <v>264</v>
      </c>
    </row>
    <row r="165" s="9" customFormat="1" ht="29.88" customHeight="1">
      <c r="B165" s="197"/>
      <c r="C165" s="198"/>
      <c r="D165" s="208" t="s">
        <v>116</v>
      </c>
      <c r="E165" s="208"/>
      <c r="F165" s="208"/>
      <c r="G165" s="208"/>
      <c r="H165" s="208"/>
      <c r="I165" s="208"/>
      <c r="J165" s="208"/>
      <c r="K165" s="208"/>
      <c r="L165" s="208"/>
      <c r="M165" s="208"/>
      <c r="N165" s="230">
        <f>BK165</f>
        <v>0</v>
      </c>
      <c r="O165" s="231"/>
      <c r="P165" s="231"/>
      <c r="Q165" s="231"/>
      <c r="R165" s="201"/>
      <c r="T165" s="202"/>
      <c r="U165" s="198"/>
      <c r="V165" s="198"/>
      <c r="W165" s="203">
        <f>W166</f>
        <v>0</v>
      </c>
      <c r="X165" s="198"/>
      <c r="Y165" s="203">
        <f>Y166</f>
        <v>0</v>
      </c>
      <c r="Z165" s="198"/>
      <c r="AA165" s="204">
        <f>AA166</f>
        <v>0</v>
      </c>
      <c r="AR165" s="205" t="s">
        <v>158</v>
      </c>
      <c r="AT165" s="206" t="s">
        <v>76</v>
      </c>
      <c r="AU165" s="206" t="s">
        <v>82</v>
      </c>
      <c r="AY165" s="205" t="s">
        <v>140</v>
      </c>
      <c r="BK165" s="207">
        <f>BK166</f>
        <v>0</v>
      </c>
    </row>
    <row r="166" s="1" customFormat="1" ht="16.5" customHeight="1">
      <c r="B166" s="44"/>
      <c r="C166" s="211" t="s">
        <v>265</v>
      </c>
      <c r="D166" s="211" t="s">
        <v>141</v>
      </c>
      <c r="E166" s="212" t="s">
        <v>266</v>
      </c>
      <c r="F166" s="213" t="s">
        <v>267</v>
      </c>
      <c r="G166" s="213"/>
      <c r="H166" s="213"/>
      <c r="I166" s="213"/>
      <c r="J166" s="214" t="s">
        <v>247</v>
      </c>
      <c r="K166" s="215">
        <v>1</v>
      </c>
      <c r="L166" s="216">
        <v>0</v>
      </c>
      <c r="M166" s="217"/>
      <c r="N166" s="218">
        <f>ROUND(L166*K166,2)</f>
        <v>0</v>
      </c>
      <c r="O166" s="218"/>
      <c r="P166" s="218"/>
      <c r="Q166" s="218"/>
      <c r="R166" s="46"/>
      <c r="T166" s="219" t="s">
        <v>22</v>
      </c>
      <c r="U166" s="54" t="s">
        <v>42</v>
      </c>
      <c r="V166" s="45"/>
      <c r="W166" s="220">
        <f>V166*K166</f>
        <v>0</v>
      </c>
      <c r="X166" s="220">
        <v>0</v>
      </c>
      <c r="Y166" s="220">
        <f>X166*K166</f>
        <v>0</v>
      </c>
      <c r="Z166" s="220">
        <v>0</v>
      </c>
      <c r="AA166" s="221">
        <f>Z166*K166</f>
        <v>0</v>
      </c>
      <c r="AR166" s="20" t="s">
        <v>248</v>
      </c>
      <c r="AT166" s="20" t="s">
        <v>141</v>
      </c>
      <c r="AU166" s="20" t="s">
        <v>98</v>
      </c>
      <c r="AY166" s="20" t="s">
        <v>140</v>
      </c>
      <c r="BE166" s="135">
        <f>IF(U166="základní",N166,0)</f>
        <v>0</v>
      </c>
      <c r="BF166" s="135">
        <f>IF(U166="snížená",N166,0)</f>
        <v>0</v>
      </c>
      <c r="BG166" s="135">
        <f>IF(U166="zákl. přenesená",N166,0)</f>
        <v>0</v>
      </c>
      <c r="BH166" s="135">
        <f>IF(U166="sníž. přenesená",N166,0)</f>
        <v>0</v>
      </c>
      <c r="BI166" s="135">
        <f>IF(U166="nulová",N166,0)</f>
        <v>0</v>
      </c>
      <c r="BJ166" s="20" t="s">
        <v>82</v>
      </c>
      <c r="BK166" s="135">
        <f>ROUND(L166*K166,2)</f>
        <v>0</v>
      </c>
      <c r="BL166" s="20" t="s">
        <v>248</v>
      </c>
      <c r="BM166" s="20" t="s">
        <v>268</v>
      </c>
    </row>
    <row r="167" s="1" customFormat="1" ht="49.92" customHeight="1">
      <c r="B167" s="44"/>
      <c r="C167" s="45"/>
      <c r="D167" s="199" t="s">
        <v>269</v>
      </c>
      <c r="E167" s="45"/>
      <c r="F167" s="45"/>
      <c r="G167" s="45"/>
      <c r="H167" s="45"/>
      <c r="I167" s="45"/>
      <c r="J167" s="45"/>
      <c r="K167" s="45"/>
      <c r="L167" s="45"/>
      <c r="M167" s="45"/>
      <c r="N167" s="232">
        <f>BK167</f>
        <v>0</v>
      </c>
      <c r="O167" s="233"/>
      <c r="P167" s="233"/>
      <c r="Q167" s="233"/>
      <c r="R167" s="46"/>
      <c r="T167" s="185"/>
      <c r="U167" s="70"/>
      <c r="V167" s="70"/>
      <c r="W167" s="70"/>
      <c r="X167" s="70"/>
      <c r="Y167" s="70"/>
      <c r="Z167" s="70"/>
      <c r="AA167" s="72"/>
      <c r="AT167" s="20" t="s">
        <v>76</v>
      </c>
      <c r="AU167" s="20" t="s">
        <v>77</v>
      </c>
      <c r="AY167" s="20" t="s">
        <v>270</v>
      </c>
      <c r="BK167" s="135">
        <v>0</v>
      </c>
    </row>
    <row r="168" s="1" customFormat="1" ht="6.96" customHeight="1">
      <c r="B168" s="73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5"/>
    </row>
  </sheetData>
  <sheetProtection sheet="1" formatColumns="0" formatRows="0" objects="1" scenarios="1" spinCount="10" saltValue="8BpmjUJb5sGLvHchzHEmDMeqgfLun2Y15QHXqaES2dcEW5vHcnhYnUyxsBeqnwXaJrPBM/MnU2P0YuGsfrxWfg==" hashValue="E/r8SjwH14TUP9wsDl1aZfLUMA7dZqqdPotHv+zJR4BlDx1Za/+ms10GBGf3+M6XUhTRG+lUEfycJqvNSon4gg==" algorithmName="SHA-512" password="CC35"/>
  <mergeCells count="176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2:I162"/>
    <mergeCell ref="L162:M162"/>
    <mergeCell ref="N162:Q162"/>
    <mergeCell ref="F164:I164"/>
    <mergeCell ref="L164:M164"/>
    <mergeCell ref="N164:Q164"/>
    <mergeCell ref="F166:I166"/>
    <mergeCell ref="L166:M166"/>
    <mergeCell ref="N166:Q166"/>
    <mergeCell ref="N124:Q124"/>
    <mergeCell ref="N125:Q125"/>
    <mergeCell ref="N126:Q126"/>
    <mergeCell ref="N139:Q139"/>
    <mergeCell ref="N141:Q141"/>
    <mergeCell ref="N146:Q146"/>
    <mergeCell ref="N155:Q155"/>
    <mergeCell ref="N156:Q156"/>
    <mergeCell ref="N159:Q159"/>
    <mergeCell ref="N161:Q161"/>
    <mergeCell ref="N163:Q163"/>
    <mergeCell ref="N165:Q165"/>
    <mergeCell ref="N167:Q167"/>
    <mergeCell ref="H1:K1"/>
    <mergeCell ref="S2:AC2"/>
  </mergeCells>
  <hyperlinks>
    <hyperlink ref="F1:G1" location="C2" display="1) Krycí list rozpočtu"/>
    <hyperlink ref="H1:K1" location="C85" display="2) Rekapitulace rozpočtu"/>
    <hyperlink ref="L1" location="C123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Dvořáková Lucie</dc:creator>
  <cp:lastModifiedBy>Ing. Dvořáková Lucie</cp:lastModifiedBy>
  <dcterms:created xsi:type="dcterms:W3CDTF">2018-09-10T10:31:43Z</dcterms:created>
  <dcterms:modified xsi:type="dcterms:W3CDTF">2018-09-10T10:31:44Z</dcterms:modified>
</cp:coreProperties>
</file>